
<file path=[Content_Types].xml><?xml version="1.0" encoding="utf-8"?>
<Types xmlns="http://schemas.openxmlformats.org/package/2006/content-types">
  <Default Extension="bin" ContentType="application/vnd.openxmlformats-officedocument.spreadsheetml.printerSettings"/>
  <Default Extension="png" ContentType="image/png"/>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5" windowWidth="18795" windowHeight="12015" activeTab="2"/>
  </bookViews>
  <sheets>
    <sheet name="Überblick" sheetId="15" r:id="rId1"/>
    <sheet name="Portfolio Chelona" sheetId="1" r:id="rId2"/>
    <sheet name="Korrelationen" sheetId="4" r:id="rId3"/>
    <sheet name="Morningstar X-Ray" sheetId="3" r:id="rId4"/>
    <sheet name="iBoxx Chart" sheetId="9" r:id="rId5"/>
    <sheet name="MSCI Chart" sheetId="6" r:id="rId6"/>
    <sheet name="Sparplan Chart" sheetId="10" r:id="rId7"/>
    <sheet name="Sparplan Chart Light" sheetId="14" r:id="rId8"/>
    <sheet name="GV Chart" sheetId="11" r:id="rId9"/>
    <sheet name="MSCI Data" sheetId="5" r:id="rId10"/>
    <sheet name="iBOXX Data" sheetId="8" r:id="rId11"/>
    <sheet name="Sparplan Buy and Hold" sheetId="7" r:id="rId12"/>
    <sheet name="Sparplan Rebalancing" sheetId="12" r:id="rId13"/>
    <sheet name="Weltportfolio REB" sheetId="13" r:id="rId14"/>
  </sheets>
  <calcPr calcId="125725"/>
</workbook>
</file>

<file path=xl/calcChain.xml><?xml version="1.0" encoding="utf-8"?>
<calcChain xmlns="http://schemas.openxmlformats.org/spreadsheetml/2006/main">
  <c r="K150" i="13"/>
  <c r="J150"/>
  <c r="I150"/>
  <c r="H150"/>
  <c r="G150"/>
  <c r="V4"/>
  <c r="V5"/>
  <c r="V6"/>
  <c r="V7"/>
  <c r="V8"/>
  <c r="V9"/>
  <c r="V10"/>
  <c r="V11"/>
  <c r="V12"/>
  <c r="V13"/>
  <c r="V14"/>
  <c r="V3"/>
  <c r="Q4"/>
  <c r="R4"/>
  <c r="S4"/>
  <c r="T4"/>
  <c r="U4"/>
  <c r="Q5"/>
  <c r="R5"/>
  <c r="S5"/>
  <c r="T5"/>
  <c r="U5"/>
  <c r="Q6"/>
  <c r="R6"/>
  <c r="S6"/>
  <c r="T6"/>
  <c r="U6"/>
  <c r="Q7"/>
  <c r="R7"/>
  <c r="S7"/>
  <c r="T7"/>
  <c r="U7"/>
  <c r="Q8"/>
  <c r="R8"/>
  <c r="S8"/>
  <c r="T8"/>
  <c r="U8"/>
  <c r="Q9"/>
  <c r="R9"/>
  <c r="S9"/>
  <c r="T9"/>
  <c r="U9"/>
  <c r="Q10"/>
  <c r="R10"/>
  <c r="S10"/>
  <c r="T10"/>
  <c r="U10"/>
  <c r="Q11"/>
  <c r="R11"/>
  <c r="S11"/>
  <c r="T11"/>
  <c r="U11"/>
  <c r="Q12"/>
  <c r="R12"/>
  <c r="S12"/>
  <c r="T12"/>
  <c r="U12"/>
  <c r="Q13"/>
  <c r="R13"/>
  <c r="S13"/>
  <c r="T13"/>
  <c r="U13"/>
  <c r="Q14"/>
  <c r="R14"/>
  <c r="S14"/>
  <c r="T14"/>
  <c r="U14"/>
  <c r="R3"/>
  <c r="S3"/>
  <c r="T3"/>
  <c r="U3"/>
  <c r="Q3"/>
  <c r="L5"/>
  <c r="L6" s="1"/>
  <c r="L7" s="1"/>
  <c r="L8" s="1"/>
  <c r="L9" s="1"/>
  <c r="L10" s="1"/>
  <c r="L11" s="1"/>
  <c r="L12" s="1"/>
  <c r="L13" s="1"/>
  <c r="L14" s="1"/>
  <c r="L15" s="1"/>
  <c r="M5"/>
  <c r="N5"/>
  <c r="N6" s="1"/>
  <c r="O5"/>
  <c r="P5"/>
  <c r="P6" s="1"/>
  <c r="P7" s="1"/>
  <c r="P8" s="1"/>
  <c r="P9" s="1"/>
  <c r="P10" s="1"/>
  <c r="P11" s="1"/>
  <c r="P12" s="1"/>
  <c r="P13" s="1"/>
  <c r="P14" s="1"/>
  <c r="P15" s="1"/>
  <c r="M6"/>
  <c r="M7" s="1"/>
  <c r="O6"/>
  <c r="O7" s="1"/>
  <c r="O8" s="1"/>
  <c r="O9" s="1"/>
  <c r="O10" s="1"/>
  <c r="O11" s="1"/>
  <c r="O12" s="1"/>
  <c r="O13" s="1"/>
  <c r="O14" s="1"/>
  <c r="N7"/>
  <c r="N8" s="1"/>
  <c r="N9" s="1"/>
  <c r="N10" s="1"/>
  <c r="N11" s="1"/>
  <c r="N12" s="1"/>
  <c r="N13" s="1"/>
  <c r="N14" s="1"/>
  <c r="N15" s="1"/>
  <c r="S15" s="1"/>
  <c r="M8"/>
  <c r="M9" s="1"/>
  <c r="M10" s="1"/>
  <c r="M11" s="1"/>
  <c r="M12" s="1"/>
  <c r="M13" s="1"/>
  <c r="M14" s="1"/>
  <c r="M4"/>
  <c r="N4"/>
  <c r="O4"/>
  <c r="P4"/>
  <c r="L4"/>
  <c r="M3"/>
  <c r="N3"/>
  <c r="O3"/>
  <c r="P3"/>
  <c r="L3"/>
  <c r="G6"/>
  <c r="H6"/>
  <c r="I6"/>
  <c r="J6"/>
  <c r="K6"/>
  <c r="G9"/>
  <c r="H9"/>
  <c r="I9"/>
  <c r="J9"/>
  <c r="K9"/>
  <c r="G12"/>
  <c r="H12"/>
  <c r="I12"/>
  <c r="J12"/>
  <c r="K12"/>
  <c r="G18"/>
  <c r="H18"/>
  <c r="I18"/>
  <c r="J18"/>
  <c r="K18"/>
  <c r="G21"/>
  <c r="H21"/>
  <c r="I21"/>
  <c r="J21"/>
  <c r="K21"/>
  <c r="G24"/>
  <c r="H24"/>
  <c r="I24"/>
  <c r="J24"/>
  <c r="K24"/>
  <c r="G30"/>
  <c r="H30"/>
  <c r="I30"/>
  <c r="J30"/>
  <c r="K30"/>
  <c r="G33"/>
  <c r="H33"/>
  <c r="I33"/>
  <c r="J33"/>
  <c r="K33"/>
  <c r="G36"/>
  <c r="H36"/>
  <c r="I36"/>
  <c r="J36"/>
  <c r="K36"/>
  <c r="G42"/>
  <c r="H42"/>
  <c r="I42"/>
  <c r="J42"/>
  <c r="K42"/>
  <c r="G45"/>
  <c r="H45"/>
  <c r="I45"/>
  <c r="J45"/>
  <c r="K45"/>
  <c r="G48"/>
  <c r="H48"/>
  <c r="I48"/>
  <c r="J48"/>
  <c r="K48"/>
  <c r="G54"/>
  <c r="H54"/>
  <c r="I54"/>
  <c r="J54"/>
  <c r="K54"/>
  <c r="G57"/>
  <c r="H57"/>
  <c r="I57"/>
  <c r="J57"/>
  <c r="K57"/>
  <c r="G60"/>
  <c r="H60"/>
  <c r="I60"/>
  <c r="J60"/>
  <c r="K60"/>
  <c r="G66"/>
  <c r="H66"/>
  <c r="I66"/>
  <c r="J66"/>
  <c r="K66"/>
  <c r="G69"/>
  <c r="H69"/>
  <c r="I69"/>
  <c r="J69"/>
  <c r="K69"/>
  <c r="G72"/>
  <c r="H72"/>
  <c r="I72"/>
  <c r="J72"/>
  <c r="K72"/>
  <c r="G78"/>
  <c r="H78"/>
  <c r="I78"/>
  <c r="J78"/>
  <c r="K78"/>
  <c r="G81"/>
  <c r="H81"/>
  <c r="I81"/>
  <c r="J81"/>
  <c r="K81"/>
  <c r="G84"/>
  <c r="H84"/>
  <c r="I84"/>
  <c r="J84"/>
  <c r="K84"/>
  <c r="G90"/>
  <c r="H90"/>
  <c r="I90"/>
  <c r="J90"/>
  <c r="K90"/>
  <c r="G93"/>
  <c r="H93"/>
  <c r="I93"/>
  <c r="J93"/>
  <c r="K93"/>
  <c r="G96"/>
  <c r="H96"/>
  <c r="I96"/>
  <c r="J96"/>
  <c r="K96"/>
  <c r="G102"/>
  <c r="H102"/>
  <c r="I102"/>
  <c r="J102"/>
  <c r="K102"/>
  <c r="G105"/>
  <c r="H105"/>
  <c r="I105"/>
  <c r="J105"/>
  <c r="K105"/>
  <c r="G108"/>
  <c r="H108"/>
  <c r="I108"/>
  <c r="J108"/>
  <c r="K108"/>
  <c r="G114"/>
  <c r="H114"/>
  <c r="I114"/>
  <c r="J114"/>
  <c r="K114"/>
  <c r="G117"/>
  <c r="H117"/>
  <c r="I117"/>
  <c r="J117"/>
  <c r="K117"/>
  <c r="G120"/>
  <c r="H120"/>
  <c r="I120"/>
  <c r="J120"/>
  <c r="K120"/>
  <c r="G126"/>
  <c r="H126"/>
  <c r="I126"/>
  <c r="J126"/>
  <c r="K126"/>
  <c r="G129"/>
  <c r="H129"/>
  <c r="I129"/>
  <c r="J129"/>
  <c r="K129"/>
  <c r="G132"/>
  <c r="H132"/>
  <c r="I132"/>
  <c r="J132"/>
  <c r="K132"/>
  <c r="G138"/>
  <c r="H138"/>
  <c r="I138"/>
  <c r="J138"/>
  <c r="K138"/>
  <c r="G141"/>
  <c r="H141"/>
  <c r="I141"/>
  <c r="J141"/>
  <c r="K141"/>
  <c r="G144"/>
  <c r="H144"/>
  <c r="I144"/>
  <c r="J144"/>
  <c r="K144"/>
  <c r="H3"/>
  <c r="I3"/>
  <c r="J3"/>
  <c r="K3"/>
  <c r="G3"/>
  <c r="E1"/>
  <c r="D1"/>
  <c r="C1"/>
  <c r="B1"/>
  <c r="A1"/>
  <c r="F1"/>
  <c r="A145" i="12"/>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M27"/>
  <c r="A27"/>
  <c r="T26"/>
  <c r="A26"/>
  <c r="T25"/>
  <c r="A25"/>
  <c r="T24"/>
  <c r="A24"/>
  <c r="T23"/>
  <c r="A23"/>
  <c r="T22"/>
  <c r="A22"/>
  <c r="T21"/>
  <c r="A21"/>
  <c r="T20"/>
  <c r="A20"/>
  <c r="T19"/>
  <c r="A19"/>
  <c r="T18"/>
  <c r="A18"/>
  <c r="T17"/>
  <c r="A17"/>
  <c r="T16"/>
  <c r="A16"/>
  <c r="T15"/>
  <c r="A15"/>
  <c r="T14"/>
  <c r="A14"/>
  <c r="T13"/>
  <c r="A13"/>
  <c r="T12"/>
  <c r="A12"/>
  <c r="T11"/>
  <c r="A11"/>
  <c r="T10"/>
  <c r="A10"/>
  <c r="T9"/>
  <c r="A9"/>
  <c r="T8"/>
  <c r="A8"/>
  <c r="T7"/>
  <c r="A7"/>
  <c r="T6"/>
  <c r="A6"/>
  <c r="T5"/>
  <c r="A5"/>
  <c r="T4"/>
  <c r="A4"/>
  <c r="T3"/>
  <c r="R3"/>
  <c r="R4" s="1"/>
  <c r="R5" s="1"/>
  <c r="Q3"/>
  <c r="Q4" s="1"/>
  <c r="P3"/>
  <c r="W3" s="1"/>
  <c r="O3"/>
  <c r="O4" s="1"/>
  <c r="N3"/>
  <c r="N4" s="1"/>
  <c r="N5" s="1"/>
  <c r="L3"/>
  <c r="S3" s="1"/>
  <c r="C3"/>
  <c r="C4" s="1"/>
  <c r="C5" s="1"/>
  <c r="C6" s="1"/>
  <c r="C7" s="1"/>
  <c r="C8" s="1"/>
  <c r="C9" s="1"/>
  <c r="C10" s="1"/>
  <c r="C11" s="1"/>
  <c r="C12" s="1"/>
  <c r="C13" s="1"/>
  <c r="C14" s="1"/>
  <c r="C15" s="1"/>
  <c r="A3"/>
  <c r="J4" i="7"/>
  <c r="J5"/>
  <c r="J6"/>
  <c r="J7"/>
  <c r="J8"/>
  <c r="J9"/>
  <c r="J10"/>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98"/>
  <c r="J99"/>
  <c r="J100"/>
  <c r="J101"/>
  <c r="J102"/>
  <c r="J103"/>
  <c r="J104"/>
  <c r="J105"/>
  <c r="J106"/>
  <c r="J107"/>
  <c r="J108"/>
  <c r="J109"/>
  <c r="J110"/>
  <c r="J111"/>
  <c r="J112"/>
  <c r="J113"/>
  <c r="J114"/>
  <c r="J115"/>
  <c r="J116"/>
  <c r="J117"/>
  <c r="J118"/>
  <c r="J119"/>
  <c r="J120"/>
  <c r="J121"/>
  <c r="J122"/>
  <c r="J123"/>
  <c r="J124"/>
  <c r="J125"/>
  <c r="J126"/>
  <c r="J127"/>
  <c r="J128"/>
  <c r="J129"/>
  <c r="J130"/>
  <c r="J131"/>
  <c r="J132"/>
  <c r="J133"/>
  <c r="J134"/>
  <c r="J135"/>
  <c r="J136"/>
  <c r="J137"/>
  <c r="J138"/>
  <c r="J139"/>
  <c r="J140"/>
  <c r="J141"/>
  <c r="J142"/>
  <c r="J143"/>
  <c r="J144"/>
  <c r="J145"/>
  <c r="J3"/>
  <c r="F3"/>
  <c r="F4" s="1"/>
  <c r="F5" s="1"/>
  <c r="F6" s="1"/>
  <c r="F7" s="1"/>
  <c r="F8" s="1"/>
  <c r="F9" s="1"/>
  <c r="F10" s="1"/>
  <c r="F11" s="1"/>
  <c r="F12" s="1"/>
  <c r="F13" s="1"/>
  <c r="F14" s="1"/>
  <c r="F15" s="1"/>
  <c r="F16" s="1"/>
  <c r="F17" s="1"/>
  <c r="F18" s="1"/>
  <c r="F19" s="1"/>
  <c r="F20" s="1"/>
  <c r="F21" s="1"/>
  <c r="F22" s="1"/>
  <c r="F23" s="1"/>
  <c r="F24" s="1"/>
  <c r="F25" s="1"/>
  <c r="F26" s="1"/>
  <c r="F27" s="1"/>
  <c r="F28" s="1"/>
  <c r="F29" s="1"/>
  <c r="F30" s="1"/>
  <c r="F31" s="1"/>
  <c r="F32" s="1"/>
  <c r="F33" s="1"/>
  <c r="F34" s="1"/>
  <c r="F35" s="1"/>
  <c r="F36" s="1"/>
  <c r="F37" s="1"/>
  <c r="F38" s="1"/>
  <c r="F39" s="1"/>
  <c r="F40" s="1"/>
  <c r="F41" s="1"/>
  <c r="F42" s="1"/>
  <c r="F43" s="1"/>
  <c r="F44" s="1"/>
  <c r="F45" s="1"/>
  <c r="F46" s="1"/>
  <c r="F47" s="1"/>
  <c r="F48" s="1"/>
  <c r="F49" s="1"/>
  <c r="F50" s="1"/>
  <c r="F51" s="1"/>
  <c r="F52" s="1"/>
  <c r="F53" s="1"/>
  <c r="F54" s="1"/>
  <c r="F55" s="1"/>
  <c r="F56" s="1"/>
  <c r="F57" s="1"/>
  <c r="F58" s="1"/>
  <c r="F59" s="1"/>
  <c r="F60" s="1"/>
  <c r="F61" s="1"/>
  <c r="F62" s="1"/>
  <c r="F63" s="1"/>
  <c r="F64" s="1"/>
  <c r="F65" s="1"/>
  <c r="F66" s="1"/>
  <c r="F67" s="1"/>
  <c r="F68" s="1"/>
  <c r="F69" s="1"/>
  <c r="F70" s="1"/>
  <c r="F71" s="1"/>
  <c r="F72" s="1"/>
  <c r="F73" s="1"/>
  <c r="F74" s="1"/>
  <c r="F75" s="1"/>
  <c r="F76" s="1"/>
  <c r="F77" s="1"/>
  <c r="F78" s="1"/>
  <c r="F79" s="1"/>
  <c r="F80" s="1"/>
  <c r="F81" s="1"/>
  <c r="F82" s="1"/>
  <c r="F83" s="1"/>
  <c r="F84" s="1"/>
  <c r="F85" s="1"/>
  <c r="F86" s="1"/>
  <c r="F87" s="1"/>
  <c r="F88" s="1"/>
  <c r="F89" s="1"/>
  <c r="F90" s="1"/>
  <c r="F91" s="1"/>
  <c r="F92" s="1"/>
  <c r="F93" s="1"/>
  <c r="F94" s="1"/>
  <c r="F95" s="1"/>
  <c r="F96" s="1"/>
  <c r="F97" s="1"/>
  <c r="F98" s="1"/>
  <c r="F99" s="1"/>
  <c r="F100" s="1"/>
  <c r="F101" s="1"/>
  <c r="F102" s="1"/>
  <c r="F103" s="1"/>
  <c r="F104" s="1"/>
  <c r="F105" s="1"/>
  <c r="F106" s="1"/>
  <c r="F107" s="1"/>
  <c r="F108" s="1"/>
  <c r="F109" s="1"/>
  <c r="F110" s="1"/>
  <c r="F111" s="1"/>
  <c r="F112" s="1"/>
  <c r="F113" s="1"/>
  <c r="F114" s="1"/>
  <c r="F115" s="1"/>
  <c r="F116" s="1"/>
  <c r="F117" s="1"/>
  <c r="F118" s="1"/>
  <c r="F119" s="1"/>
  <c r="F120" s="1"/>
  <c r="F121" s="1"/>
  <c r="F122" s="1"/>
  <c r="F123" s="1"/>
  <c r="F124" s="1"/>
  <c r="F125" s="1"/>
  <c r="F126" s="1"/>
  <c r="F127" s="1"/>
  <c r="F128" s="1"/>
  <c r="F129" s="1"/>
  <c r="F130" s="1"/>
  <c r="F131" s="1"/>
  <c r="F132" s="1"/>
  <c r="F133" s="1"/>
  <c r="F134" s="1"/>
  <c r="F135" s="1"/>
  <c r="F136" s="1"/>
  <c r="F137" s="1"/>
  <c r="F138" s="1"/>
  <c r="F139" s="1"/>
  <c r="F140" s="1"/>
  <c r="F141" s="1"/>
  <c r="F142" s="1"/>
  <c r="F143" s="1"/>
  <c r="F144" s="1"/>
  <c r="F145" s="1"/>
  <c r="Z4"/>
  <c r="Z5"/>
  <c r="Z6"/>
  <c r="Z7"/>
  <c r="Z8"/>
  <c r="Z9"/>
  <c r="Z10"/>
  <c r="Z11"/>
  <c r="Z12"/>
  <c r="Z13"/>
  <c r="Z14"/>
  <c r="Z15"/>
  <c r="Z16"/>
  <c r="Z17"/>
  <c r="Z18"/>
  <c r="Z19"/>
  <c r="Z20"/>
  <c r="Z21"/>
  <c r="Z22"/>
  <c r="Z23"/>
  <c r="Z24"/>
  <c r="Z25"/>
  <c r="Z26"/>
  <c r="Z3"/>
  <c r="U3"/>
  <c r="AB3" s="1"/>
  <c r="V3"/>
  <c r="AC3" s="1"/>
  <c r="W3"/>
  <c r="AD3" s="1"/>
  <c r="X3"/>
  <c r="AE3" s="1"/>
  <c r="U4"/>
  <c r="AB4" s="1"/>
  <c r="V4"/>
  <c r="AC4" s="1"/>
  <c r="W4"/>
  <c r="AD4" s="1"/>
  <c r="X4"/>
  <c r="AE4" s="1"/>
  <c r="T3"/>
  <c r="AA3" s="1"/>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S27"/>
  <c r="Z27" s="1"/>
  <c r="A4"/>
  <c r="A5"/>
  <c r="A6"/>
  <c r="A7"/>
  <c r="A8"/>
  <c r="A9"/>
  <c r="A10"/>
  <c r="A11"/>
  <c r="A12"/>
  <c r="A13"/>
  <c r="A14"/>
  <c r="A15"/>
  <c r="A16"/>
  <c r="A17"/>
  <c r="A18"/>
  <c r="A19"/>
  <c r="A20"/>
  <c r="A21"/>
  <c r="A22"/>
  <c r="A23"/>
  <c r="A24"/>
  <c r="A25"/>
  <c r="A26"/>
  <c r="A27"/>
  <c r="A28"/>
  <c r="A29"/>
  <c r="A30"/>
  <c r="A31"/>
  <c r="A32"/>
  <c r="A33"/>
  <c r="A34"/>
  <c r="A35"/>
  <c r="A36"/>
  <c r="A37"/>
  <c r="R3"/>
  <c r="Y3" s="1"/>
  <c r="C27" i="8"/>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C109"/>
  <c r="C110"/>
  <c r="C111"/>
  <c r="C112"/>
  <c r="C113"/>
  <c r="C114"/>
  <c r="C115"/>
  <c r="C116"/>
  <c r="C117"/>
  <c r="C118"/>
  <c r="C119"/>
  <c r="C120"/>
  <c r="C121"/>
  <c r="C122"/>
  <c r="C123"/>
  <c r="C124"/>
  <c r="C125"/>
  <c r="C126"/>
  <c r="C127"/>
  <c r="C128"/>
  <c r="C129"/>
  <c r="C130"/>
  <c r="C131"/>
  <c r="C132"/>
  <c r="C133"/>
  <c r="C134"/>
  <c r="C135"/>
  <c r="C136"/>
  <c r="C137"/>
  <c r="C138"/>
  <c r="C139"/>
  <c r="C140"/>
  <c r="C141"/>
  <c r="C142"/>
  <c r="C143"/>
  <c r="C144"/>
  <c r="C2"/>
  <c r="C3"/>
  <c r="C4"/>
  <c r="C5"/>
  <c r="C6"/>
  <c r="C7"/>
  <c r="C8"/>
  <c r="C9"/>
  <c r="C10"/>
  <c r="C11"/>
  <c r="C12"/>
  <c r="C13"/>
  <c r="C14"/>
  <c r="C15"/>
  <c r="C16"/>
  <c r="C17"/>
  <c r="C18"/>
  <c r="C19"/>
  <c r="C20"/>
  <c r="C21"/>
  <c r="C22"/>
  <c r="C23"/>
  <c r="C24"/>
  <c r="C25"/>
  <c r="C26"/>
  <c r="A3" i="7"/>
  <c r="C9" i="1"/>
  <c r="N9"/>
  <c r="R9"/>
  <c r="M9"/>
  <c r="O9"/>
  <c r="P9"/>
  <c r="Q9"/>
  <c r="S9"/>
  <c r="L9"/>
  <c r="L10" s="1"/>
  <c r="I4" i="4"/>
  <c r="I6"/>
  <c r="I7"/>
  <c r="I8"/>
  <c r="I2"/>
  <c r="G3" i="1"/>
  <c r="G4"/>
  <c r="G5"/>
  <c r="G6"/>
  <c r="G7"/>
  <c r="G8"/>
  <c r="G2"/>
  <c r="M15" i="13" l="1"/>
  <c r="R15" s="1"/>
  <c r="O15"/>
  <c r="T15" s="1"/>
  <c r="U15"/>
  <c r="Q15"/>
  <c r="U3" i="12"/>
  <c r="Y3"/>
  <c r="P4"/>
  <c r="P5" s="1"/>
  <c r="P6"/>
  <c r="W5"/>
  <c r="O5"/>
  <c r="V4"/>
  <c r="Q5"/>
  <c r="X4"/>
  <c r="N6"/>
  <c r="U5"/>
  <c r="R6"/>
  <c r="Y5"/>
  <c r="V3"/>
  <c r="X3"/>
  <c r="L4"/>
  <c r="U4"/>
  <c r="W4"/>
  <c r="Y4"/>
  <c r="T27"/>
  <c r="D3" i="7"/>
  <c r="I3" s="1"/>
  <c r="R4"/>
  <c r="Y4" s="1"/>
  <c r="D4" s="1"/>
  <c r="I4" s="1"/>
  <c r="C3"/>
  <c r="T4"/>
  <c r="AA4" s="1"/>
  <c r="C4" s="1"/>
  <c r="B3"/>
  <c r="G3" s="1"/>
  <c r="S28"/>
  <c r="X5"/>
  <c r="W5"/>
  <c r="V5"/>
  <c r="U5"/>
  <c r="G9" i="1"/>
  <c r="M10"/>
  <c r="N10" s="1"/>
  <c r="O10" s="1"/>
  <c r="P10" s="1"/>
  <c r="Q10" s="1"/>
  <c r="R10" s="1"/>
  <c r="S10" s="1"/>
  <c r="V15" i="13" l="1"/>
  <c r="B3" i="12"/>
  <c r="D3" s="1"/>
  <c r="L5"/>
  <c r="S4"/>
  <c r="R7"/>
  <c r="Y6"/>
  <c r="N7"/>
  <c r="U6"/>
  <c r="Q6"/>
  <c r="X5"/>
  <c r="O6"/>
  <c r="V5"/>
  <c r="P7"/>
  <c r="W6"/>
  <c r="E4" i="7"/>
  <c r="H4"/>
  <c r="E3"/>
  <c r="H3"/>
  <c r="T5"/>
  <c r="R5"/>
  <c r="R6" s="1"/>
  <c r="B4"/>
  <c r="G4" s="1"/>
  <c r="Z28"/>
  <c r="S29"/>
  <c r="AE5"/>
  <c r="X6"/>
  <c r="W6"/>
  <c r="AD5"/>
  <c r="AC5"/>
  <c r="V6"/>
  <c r="U6"/>
  <c r="AB5"/>
  <c r="AA5"/>
  <c r="T6"/>
  <c r="Y5"/>
  <c r="N16" i="13" l="1"/>
  <c r="N17" s="1"/>
  <c r="M16"/>
  <c r="O16"/>
  <c r="T16" s="1"/>
  <c r="P16"/>
  <c r="P17" s="1"/>
  <c r="L16"/>
  <c r="L17" s="1"/>
  <c r="L18" s="1"/>
  <c r="U16"/>
  <c r="Q16"/>
  <c r="B4" i="12"/>
  <c r="D4" s="1"/>
  <c r="P8"/>
  <c r="W7"/>
  <c r="O7"/>
  <c r="V6"/>
  <c r="Q7"/>
  <c r="X6"/>
  <c r="N8"/>
  <c r="U7"/>
  <c r="R8"/>
  <c r="Y7"/>
  <c r="S5"/>
  <c r="L6"/>
  <c r="C5" i="7"/>
  <c r="H5" s="1"/>
  <c r="B5"/>
  <c r="G5" s="1"/>
  <c r="D5"/>
  <c r="I5" s="1"/>
  <c r="E5"/>
  <c r="Z29"/>
  <c r="S30"/>
  <c r="X7"/>
  <c r="AE6"/>
  <c r="W7"/>
  <c r="AD6"/>
  <c r="V7"/>
  <c r="AC6"/>
  <c r="U7"/>
  <c r="AB6"/>
  <c r="T7"/>
  <c r="AA6"/>
  <c r="C6" s="1"/>
  <c r="H6" s="1"/>
  <c r="R7"/>
  <c r="Y6"/>
  <c r="S16" i="13" l="1"/>
  <c r="O17"/>
  <c r="O18" s="1"/>
  <c r="M17"/>
  <c r="R17" s="1"/>
  <c r="R16"/>
  <c r="V16" s="1"/>
  <c r="Q17"/>
  <c r="T17"/>
  <c r="U17"/>
  <c r="P18"/>
  <c r="N18"/>
  <c r="S17"/>
  <c r="M18"/>
  <c r="L19"/>
  <c r="Q18"/>
  <c r="L7" i="12"/>
  <c r="S6"/>
  <c r="B5"/>
  <c r="D5" s="1"/>
  <c r="R9"/>
  <c r="Y8"/>
  <c r="N9"/>
  <c r="U8"/>
  <c r="Q8"/>
  <c r="X7"/>
  <c r="O8"/>
  <c r="V7"/>
  <c r="P9"/>
  <c r="W8"/>
  <c r="D6" i="7"/>
  <c r="I6" s="1"/>
  <c r="B6"/>
  <c r="G6" s="1"/>
  <c r="E6"/>
  <c r="Z30"/>
  <c r="S31"/>
  <c r="X8"/>
  <c r="AE7"/>
  <c r="W8"/>
  <c r="AD7"/>
  <c r="V8"/>
  <c r="AC7"/>
  <c r="U8"/>
  <c r="AB7"/>
  <c r="T8"/>
  <c r="AA7"/>
  <c r="C7" s="1"/>
  <c r="H7" s="1"/>
  <c r="R8"/>
  <c r="Y7"/>
  <c r="V17" i="13" l="1"/>
  <c r="R18"/>
  <c r="M19"/>
  <c r="U18"/>
  <c r="P19"/>
  <c r="T18"/>
  <c r="O19"/>
  <c r="S18"/>
  <c r="N19"/>
  <c r="L20"/>
  <c r="Q19"/>
  <c r="B6" i="12"/>
  <c r="D6" s="1"/>
  <c r="P10"/>
  <c r="W9"/>
  <c r="O9"/>
  <c r="V8"/>
  <c r="Q9"/>
  <c r="X8"/>
  <c r="N10"/>
  <c r="U9"/>
  <c r="R10"/>
  <c r="Y9"/>
  <c r="S7"/>
  <c r="L8"/>
  <c r="B7" i="7"/>
  <c r="G7" s="1"/>
  <c r="D7"/>
  <c r="Z31"/>
  <c r="S32"/>
  <c r="X9"/>
  <c r="AE8"/>
  <c r="W9"/>
  <c r="AD8"/>
  <c r="V9"/>
  <c r="AC8"/>
  <c r="U9"/>
  <c r="AB8"/>
  <c r="T9"/>
  <c r="AA8"/>
  <c r="C8" s="1"/>
  <c r="H8" s="1"/>
  <c r="R9"/>
  <c r="Y8"/>
  <c r="V18" i="13" l="1"/>
  <c r="N20"/>
  <c r="S19"/>
  <c r="O20"/>
  <c r="T19"/>
  <c r="P20"/>
  <c r="U19"/>
  <c r="M20"/>
  <c r="R19"/>
  <c r="V19" s="1"/>
  <c r="L21"/>
  <c r="Q20"/>
  <c r="L9" i="12"/>
  <c r="S8"/>
  <c r="B7"/>
  <c r="D7" s="1"/>
  <c r="R11"/>
  <c r="Y10"/>
  <c r="N11"/>
  <c r="U10"/>
  <c r="Q10"/>
  <c r="X9"/>
  <c r="O10"/>
  <c r="V9"/>
  <c r="P11"/>
  <c r="W10"/>
  <c r="E7" i="7"/>
  <c r="I7"/>
  <c r="D8"/>
  <c r="I8" s="1"/>
  <c r="B8"/>
  <c r="G8" s="1"/>
  <c r="E8"/>
  <c r="Z32"/>
  <c r="S33"/>
  <c r="X10"/>
  <c r="AE9"/>
  <c r="W10"/>
  <c r="AD9"/>
  <c r="V10"/>
  <c r="AC9"/>
  <c r="U10"/>
  <c r="AB9"/>
  <c r="T10"/>
  <c r="AA9"/>
  <c r="C9" s="1"/>
  <c r="H9" s="1"/>
  <c r="R10"/>
  <c r="Y9"/>
  <c r="M21" i="13" l="1"/>
  <c r="R20"/>
  <c r="P21"/>
  <c r="U20"/>
  <c r="O21"/>
  <c r="T20"/>
  <c r="N21"/>
  <c r="S20"/>
  <c r="L22"/>
  <c r="Q21"/>
  <c r="B8" i="12"/>
  <c r="D8" s="1"/>
  <c r="P12"/>
  <c r="W11"/>
  <c r="O11"/>
  <c r="V10"/>
  <c r="Q11"/>
  <c r="X10"/>
  <c r="N12"/>
  <c r="U11"/>
  <c r="R12"/>
  <c r="Y11"/>
  <c r="S9"/>
  <c r="L10"/>
  <c r="B9" i="7"/>
  <c r="G9" s="1"/>
  <c r="D9"/>
  <c r="Z33"/>
  <c r="S34"/>
  <c r="X11"/>
  <c r="AE10"/>
  <c r="W11"/>
  <c r="AD10"/>
  <c r="V11"/>
  <c r="AC10"/>
  <c r="U11"/>
  <c r="AB10"/>
  <c r="T11"/>
  <c r="AA10"/>
  <c r="C10" s="1"/>
  <c r="H10" s="1"/>
  <c r="R11"/>
  <c r="Y10"/>
  <c r="V20" i="13" l="1"/>
  <c r="N22"/>
  <c r="S21"/>
  <c r="O22"/>
  <c r="T21"/>
  <c r="P22"/>
  <c r="U21"/>
  <c r="M22"/>
  <c r="R21"/>
  <c r="V21" s="1"/>
  <c r="L23"/>
  <c r="Q22"/>
  <c r="L11" i="12"/>
  <c r="S10"/>
  <c r="B9"/>
  <c r="D9" s="1"/>
  <c r="R13"/>
  <c r="Y12"/>
  <c r="N13"/>
  <c r="U12"/>
  <c r="Q12"/>
  <c r="X11"/>
  <c r="O12"/>
  <c r="V11"/>
  <c r="P13"/>
  <c r="W12"/>
  <c r="E9" i="7"/>
  <c r="I9"/>
  <c r="D10"/>
  <c r="I10" s="1"/>
  <c r="B10"/>
  <c r="G10" s="1"/>
  <c r="E10"/>
  <c r="Z34"/>
  <c r="S35"/>
  <c r="X12"/>
  <c r="AE11"/>
  <c r="W12"/>
  <c r="AD11"/>
  <c r="V12"/>
  <c r="AC11"/>
  <c r="U12"/>
  <c r="AB11"/>
  <c r="T12"/>
  <c r="AA11"/>
  <c r="C11" s="1"/>
  <c r="H11" s="1"/>
  <c r="R12"/>
  <c r="Y11"/>
  <c r="R22" i="13" l="1"/>
  <c r="M23"/>
  <c r="U22"/>
  <c r="P23"/>
  <c r="T22"/>
  <c r="O23"/>
  <c r="S22"/>
  <c r="N23"/>
  <c r="L24"/>
  <c r="Q23"/>
  <c r="B10" i="12"/>
  <c r="D10" s="1"/>
  <c r="P14"/>
  <c r="W13"/>
  <c r="O13"/>
  <c r="V12"/>
  <c r="Q13"/>
  <c r="X12"/>
  <c r="N14"/>
  <c r="U13"/>
  <c r="R14"/>
  <c r="Y13"/>
  <c r="L12"/>
  <c r="S11"/>
  <c r="B11" i="7"/>
  <c r="G11" s="1"/>
  <c r="D11"/>
  <c r="Z35"/>
  <c r="S36"/>
  <c r="X13"/>
  <c r="AE12"/>
  <c r="W13"/>
  <c r="AD12"/>
  <c r="V13"/>
  <c r="AC12"/>
  <c r="U13"/>
  <c r="AB12"/>
  <c r="T13"/>
  <c r="AA12"/>
  <c r="C12" s="1"/>
  <c r="H12" s="1"/>
  <c r="R13"/>
  <c r="Y12"/>
  <c r="V22" i="13" l="1"/>
  <c r="N24"/>
  <c r="S23"/>
  <c r="O24"/>
  <c r="T23"/>
  <c r="P24"/>
  <c r="U23"/>
  <c r="M24"/>
  <c r="R23"/>
  <c r="V23" s="1"/>
  <c r="L25"/>
  <c r="Q24"/>
  <c r="B11" i="12"/>
  <c r="D11" s="1"/>
  <c r="S12"/>
  <c r="L13"/>
  <c r="R15"/>
  <c r="Y14"/>
  <c r="N15"/>
  <c r="U14"/>
  <c r="Q14"/>
  <c r="X13"/>
  <c r="O14"/>
  <c r="V13"/>
  <c r="P15"/>
  <c r="W14"/>
  <c r="E11" i="7"/>
  <c r="I11"/>
  <c r="D12"/>
  <c r="I12" s="1"/>
  <c r="B12"/>
  <c r="G12" s="1"/>
  <c r="E12"/>
  <c r="Z36"/>
  <c r="S37"/>
  <c r="X14"/>
  <c r="AE13"/>
  <c r="W14"/>
  <c r="AD13"/>
  <c r="V14"/>
  <c r="AC13"/>
  <c r="U14"/>
  <c r="AB13"/>
  <c r="T14"/>
  <c r="AA13"/>
  <c r="C13" s="1"/>
  <c r="H13" s="1"/>
  <c r="R14"/>
  <c r="Y13"/>
  <c r="M25" i="13" l="1"/>
  <c r="R24"/>
  <c r="P25"/>
  <c r="U24"/>
  <c r="O25"/>
  <c r="T24"/>
  <c r="N25"/>
  <c r="S24"/>
  <c r="L26"/>
  <c r="Q25"/>
  <c r="L14" i="12"/>
  <c r="S13"/>
  <c r="W15"/>
  <c r="O15"/>
  <c r="V14"/>
  <c r="Q15"/>
  <c r="X14"/>
  <c r="U15"/>
  <c r="Y15"/>
  <c r="B12"/>
  <c r="D12" s="1"/>
  <c r="B13" i="7"/>
  <c r="G13" s="1"/>
  <c r="D13"/>
  <c r="Z37"/>
  <c r="S38"/>
  <c r="X15"/>
  <c r="AE14"/>
  <c r="W15"/>
  <c r="AD14"/>
  <c r="V15"/>
  <c r="AC14"/>
  <c r="U15"/>
  <c r="AB14"/>
  <c r="T15"/>
  <c r="AA14"/>
  <c r="C14" s="1"/>
  <c r="H14" s="1"/>
  <c r="R15"/>
  <c r="Y14"/>
  <c r="V24" i="13" l="1"/>
  <c r="N26"/>
  <c r="S25"/>
  <c r="O26"/>
  <c r="T25"/>
  <c r="P26"/>
  <c r="U25"/>
  <c r="M26"/>
  <c r="R25"/>
  <c r="V25" s="1"/>
  <c r="L27"/>
  <c r="Q26"/>
  <c r="B13" i="12"/>
  <c r="D13" s="1"/>
  <c r="X15"/>
  <c r="V15"/>
  <c r="S14"/>
  <c r="L15"/>
  <c r="E13" i="7"/>
  <c r="I13"/>
  <c r="D14"/>
  <c r="I14" s="1"/>
  <c r="B14"/>
  <c r="G14" s="1"/>
  <c r="E14"/>
  <c r="Z38"/>
  <c r="S39"/>
  <c r="X16"/>
  <c r="AE15"/>
  <c r="W16"/>
  <c r="AD15"/>
  <c r="V16"/>
  <c r="AC15"/>
  <c r="U16"/>
  <c r="AB15"/>
  <c r="T16"/>
  <c r="AA15"/>
  <c r="C15" s="1"/>
  <c r="H15" s="1"/>
  <c r="R16"/>
  <c r="Y15"/>
  <c r="M27" i="13" l="1"/>
  <c r="R27" s="1"/>
  <c r="R26"/>
  <c r="P27"/>
  <c r="U27" s="1"/>
  <c r="U26"/>
  <c r="O27"/>
  <c r="T27" s="1"/>
  <c r="T26"/>
  <c r="N27"/>
  <c r="S27" s="1"/>
  <c r="S26"/>
  <c r="Q27"/>
  <c r="V27" s="1"/>
  <c r="S15" i="12"/>
  <c r="B14"/>
  <c r="D14" s="1"/>
  <c r="B15" i="7"/>
  <c r="G15" s="1"/>
  <c r="D15"/>
  <c r="Z39"/>
  <c r="S40"/>
  <c r="X17"/>
  <c r="AE16"/>
  <c r="W17"/>
  <c r="AD16"/>
  <c r="V17"/>
  <c r="AC16"/>
  <c r="U17"/>
  <c r="AB16"/>
  <c r="T17"/>
  <c r="AA16"/>
  <c r="C16" s="1"/>
  <c r="H16" s="1"/>
  <c r="R17"/>
  <c r="Y16"/>
  <c r="N28" i="13" l="1"/>
  <c r="N29" s="1"/>
  <c r="N30" s="1"/>
  <c r="M28"/>
  <c r="R28" s="1"/>
  <c r="O28"/>
  <c r="O29" s="1"/>
  <c r="O30" s="1"/>
  <c r="P28"/>
  <c r="P29" s="1"/>
  <c r="P30" s="1"/>
  <c r="V26"/>
  <c r="M29"/>
  <c r="M30" s="1"/>
  <c r="T28"/>
  <c r="U28"/>
  <c r="L28"/>
  <c r="B15" i="12"/>
  <c r="E15" i="7"/>
  <c r="I15"/>
  <c r="D16"/>
  <c r="I16" s="1"/>
  <c r="B16"/>
  <c r="G16" s="1"/>
  <c r="E16"/>
  <c r="Z40"/>
  <c r="S41"/>
  <c r="X18"/>
  <c r="AE17"/>
  <c r="W18"/>
  <c r="AD17"/>
  <c r="V18"/>
  <c r="AC17"/>
  <c r="U18"/>
  <c r="AB17"/>
  <c r="T18"/>
  <c r="AA17"/>
  <c r="C17" s="1"/>
  <c r="H17" s="1"/>
  <c r="R18"/>
  <c r="Y17"/>
  <c r="S28" i="13" l="1"/>
  <c r="S29"/>
  <c r="T29"/>
  <c r="R29"/>
  <c r="U29"/>
  <c r="Q28"/>
  <c r="V28" s="1"/>
  <c r="L29"/>
  <c r="L30" s="1"/>
  <c r="N31"/>
  <c r="S30"/>
  <c r="M31"/>
  <c r="R30"/>
  <c r="O31"/>
  <c r="T30"/>
  <c r="P31"/>
  <c r="U30"/>
  <c r="R16" i="12"/>
  <c r="N16"/>
  <c r="P16"/>
  <c r="D15"/>
  <c r="Q16"/>
  <c r="O16"/>
  <c r="B17" i="7"/>
  <c r="G17" s="1"/>
  <c r="D17"/>
  <c r="Z41"/>
  <c r="S42"/>
  <c r="X19"/>
  <c r="AE18"/>
  <c r="W19"/>
  <c r="AD18"/>
  <c r="V19"/>
  <c r="AC18"/>
  <c r="U19"/>
  <c r="AB18"/>
  <c r="T19"/>
  <c r="AA18"/>
  <c r="C18" s="1"/>
  <c r="H18" s="1"/>
  <c r="R19"/>
  <c r="Y18"/>
  <c r="Q29" i="13" l="1"/>
  <c r="V29" s="1"/>
  <c r="L31"/>
  <c r="Q30"/>
  <c r="V30" s="1"/>
  <c r="P32"/>
  <c r="U31"/>
  <c r="O32"/>
  <c r="T31"/>
  <c r="M32"/>
  <c r="R31"/>
  <c r="N32"/>
  <c r="S31"/>
  <c r="W16" i="12"/>
  <c r="P17"/>
  <c r="C16"/>
  <c r="C17" s="1"/>
  <c r="C18" s="1"/>
  <c r="C19" s="1"/>
  <c r="C20" s="1"/>
  <c r="C21" s="1"/>
  <c r="C22" s="1"/>
  <c r="C23" s="1"/>
  <c r="C24" s="1"/>
  <c r="C25" s="1"/>
  <c r="C26" s="1"/>
  <c r="C27" s="1"/>
  <c r="L16"/>
  <c r="X16"/>
  <c r="Q17"/>
  <c r="U16"/>
  <c r="N17"/>
  <c r="Y16"/>
  <c r="R17"/>
  <c r="V16"/>
  <c r="O17"/>
  <c r="E17" i="7"/>
  <c r="I17"/>
  <c r="D18"/>
  <c r="I18" s="1"/>
  <c r="B18"/>
  <c r="G18" s="1"/>
  <c r="E18"/>
  <c r="Z42"/>
  <c r="S43"/>
  <c r="X20"/>
  <c r="AE19"/>
  <c r="W20"/>
  <c r="AD19"/>
  <c r="V20"/>
  <c r="AC19"/>
  <c r="U20"/>
  <c r="AB19"/>
  <c r="T20"/>
  <c r="AA19"/>
  <c r="C19" s="1"/>
  <c r="H19" s="1"/>
  <c r="R20"/>
  <c r="Y19"/>
  <c r="L32" i="13" l="1"/>
  <c r="Q31"/>
  <c r="V31" s="1"/>
  <c r="N33"/>
  <c r="S32"/>
  <c r="M33"/>
  <c r="R32"/>
  <c r="O33"/>
  <c r="T32"/>
  <c r="P33"/>
  <c r="U32"/>
  <c r="V17" i="12"/>
  <c r="O18"/>
  <c r="Y17"/>
  <c r="R18"/>
  <c r="U17"/>
  <c r="N18"/>
  <c r="X17"/>
  <c r="Q18"/>
  <c r="L17"/>
  <c r="S16"/>
  <c r="B16" s="1"/>
  <c r="D16" s="1"/>
  <c r="W17"/>
  <c r="P18"/>
  <c r="B19" i="7"/>
  <c r="G19" s="1"/>
  <c r="D19"/>
  <c r="Z43"/>
  <c r="S44"/>
  <c r="X21"/>
  <c r="AE20"/>
  <c r="W21"/>
  <c r="AD20"/>
  <c r="V21"/>
  <c r="AC20"/>
  <c r="U21"/>
  <c r="AB20"/>
  <c r="T21"/>
  <c r="AA20"/>
  <c r="C20" s="1"/>
  <c r="H20" s="1"/>
  <c r="R21"/>
  <c r="Y20"/>
  <c r="L33" i="13" l="1"/>
  <c r="Q32"/>
  <c r="V32" s="1"/>
  <c r="P34"/>
  <c r="U33"/>
  <c r="O34"/>
  <c r="T33"/>
  <c r="M34"/>
  <c r="R33"/>
  <c r="N34"/>
  <c r="S33"/>
  <c r="W18" i="12"/>
  <c r="P19"/>
  <c r="Q19"/>
  <c r="X18"/>
  <c r="U18"/>
  <c r="N19"/>
  <c r="Y18"/>
  <c r="R19"/>
  <c r="O19"/>
  <c r="V18"/>
  <c r="S17"/>
  <c r="B17" s="1"/>
  <c r="D17" s="1"/>
  <c r="L18"/>
  <c r="E19" i="7"/>
  <c r="I19"/>
  <c r="D20"/>
  <c r="I20" s="1"/>
  <c r="B20"/>
  <c r="G20" s="1"/>
  <c r="E20"/>
  <c r="Z44"/>
  <c r="S45"/>
  <c r="X22"/>
  <c r="AE21"/>
  <c r="W22"/>
  <c r="AD21"/>
  <c r="V22"/>
  <c r="AC21"/>
  <c r="U22"/>
  <c r="AB21"/>
  <c r="T22"/>
  <c r="AA21"/>
  <c r="C21" s="1"/>
  <c r="H21" s="1"/>
  <c r="R22"/>
  <c r="Y21"/>
  <c r="L34" i="13" l="1"/>
  <c r="Q33"/>
  <c r="V33" s="1"/>
  <c r="N35"/>
  <c r="S34"/>
  <c r="M35"/>
  <c r="R34"/>
  <c r="O35"/>
  <c r="T34"/>
  <c r="P35"/>
  <c r="U34"/>
  <c r="S18" i="12"/>
  <c r="B18" s="1"/>
  <c r="D18" s="1"/>
  <c r="L19"/>
  <c r="R20"/>
  <c r="Y19"/>
  <c r="N20"/>
  <c r="U19"/>
  <c r="P20"/>
  <c r="W19"/>
  <c r="O20"/>
  <c r="V19"/>
  <c r="Q20"/>
  <c r="X19"/>
  <c r="B21" i="7"/>
  <c r="G21" s="1"/>
  <c r="D21"/>
  <c r="Z45"/>
  <c r="S46"/>
  <c r="X23"/>
  <c r="AE22"/>
  <c r="W23"/>
  <c r="AD22"/>
  <c r="V23"/>
  <c r="AC22"/>
  <c r="U23"/>
  <c r="AB22"/>
  <c r="T23"/>
  <c r="AA22"/>
  <c r="C22" s="1"/>
  <c r="H22" s="1"/>
  <c r="R23"/>
  <c r="Y22"/>
  <c r="L35" i="13" l="1"/>
  <c r="Q34"/>
  <c r="V34" s="1"/>
  <c r="P36"/>
  <c r="U35"/>
  <c r="O36"/>
  <c r="T35"/>
  <c r="M36"/>
  <c r="R35"/>
  <c r="N36"/>
  <c r="S35"/>
  <c r="L20" i="12"/>
  <c r="S19"/>
  <c r="B19" s="1"/>
  <c r="D19" s="1"/>
  <c r="X20"/>
  <c r="Q21"/>
  <c r="V20"/>
  <c r="O21"/>
  <c r="P21"/>
  <c r="W20"/>
  <c r="N21"/>
  <c r="U20"/>
  <c r="R21"/>
  <c r="Y20"/>
  <c r="E21" i="7"/>
  <c r="I21"/>
  <c r="D22"/>
  <c r="I22" s="1"/>
  <c r="B22"/>
  <c r="G22" s="1"/>
  <c r="E22"/>
  <c r="Z46"/>
  <c r="S47"/>
  <c r="X24"/>
  <c r="AE23"/>
  <c r="W24"/>
  <c r="AD23"/>
  <c r="V24"/>
  <c r="AC23"/>
  <c r="U24"/>
  <c r="AB23"/>
  <c r="T24"/>
  <c r="AA23"/>
  <c r="C23" s="1"/>
  <c r="H23" s="1"/>
  <c r="R24"/>
  <c r="Y23"/>
  <c r="L36" i="13" l="1"/>
  <c r="Q35"/>
  <c r="V35" s="1"/>
  <c r="N37"/>
  <c r="S36"/>
  <c r="M37"/>
  <c r="R36"/>
  <c r="O37"/>
  <c r="T36"/>
  <c r="P37"/>
  <c r="U36"/>
  <c r="V21" i="12"/>
  <c r="O22"/>
  <c r="X21"/>
  <c r="Q22"/>
  <c r="Y21"/>
  <c r="R22"/>
  <c r="U21"/>
  <c r="N22"/>
  <c r="W21"/>
  <c r="P22"/>
  <c r="L21"/>
  <c r="S20"/>
  <c r="B20" s="1"/>
  <c r="D20" s="1"/>
  <c r="B23" i="7"/>
  <c r="G23" s="1"/>
  <c r="D23"/>
  <c r="Z47"/>
  <c r="S48"/>
  <c r="X25"/>
  <c r="AE24"/>
  <c r="W25"/>
  <c r="AD24"/>
  <c r="V25"/>
  <c r="AC24"/>
  <c r="U25"/>
  <c r="AB24"/>
  <c r="T25"/>
  <c r="AA24"/>
  <c r="C24" s="1"/>
  <c r="H24" s="1"/>
  <c r="R25"/>
  <c r="Y24"/>
  <c r="L37" i="13" l="1"/>
  <c r="Q36"/>
  <c r="V36" s="1"/>
  <c r="P38"/>
  <c r="U37"/>
  <c r="O38"/>
  <c r="T37"/>
  <c r="M38"/>
  <c r="R37"/>
  <c r="N38"/>
  <c r="S37"/>
  <c r="W22" i="12"/>
  <c r="P23"/>
  <c r="U22"/>
  <c r="N23"/>
  <c r="Y22"/>
  <c r="R23"/>
  <c r="X22"/>
  <c r="Q23"/>
  <c r="V22"/>
  <c r="O23"/>
  <c r="L22"/>
  <c r="S21"/>
  <c r="B21" s="1"/>
  <c r="D21" s="1"/>
  <c r="E23" i="7"/>
  <c r="I23"/>
  <c r="D24"/>
  <c r="I24" s="1"/>
  <c r="B24"/>
  <c r="G24" s="1"/>
  <c r="E24"/>
  <c r="Z48"/>
  <c r="S49"/>
  <c r="X26"/>
  <c r="AE25"/>
  <c r="W26"/>
  <c r="AD25"/>
  <c r="V26"/>
  <c r="AC25"/>
  <c r="U26"/>
  <c r="AB25"/>
  <c r="T26"/>
  <c r="AA25"/>
  <c r="C25" s="1"/>
  <c r="H25" s="1"/>
  <c r="R26"/>
  <c r="Y25"/>
  <c r="L38" i="13" l="1"/>
  <c r="Q37"/>
  <c r="V37" s="1"/>
  <c r="N39"/>
  <c r="S38"/>
  <c r="M39"/>
  <c r="R38"/>
  <c r="O39"/>
  <c r="T38"/>
  <c r="P39"/>
  <c r="U38"/>
  <c r="V23" i="12"/>
  <c r="O24"/>
  <c r="X23"/>
  <c r="Q24"/>
  <c r="Y23"/>
  <c r="R24"/>
  <c r="U23"/>
  <c r="N24"/>
  <c r="W23"/>
  <c r="P24"/>
  <c r="L23"/>
  <c r="S22"/>
  <c r="B22" s="1"/>
  <c r="D22" s="1"/>
  <c r="B25" i="7"/>
  <c r="G25" s="1"/>
  <c r="D25"/>
  <c r="Z49"/>
  <c r="S50"/>
  <c r="X27"/>
  <c r="AE26"/>
  <c r="W27"/>
  <c r="AD26"/>
  <c r="V27"/>
  <c r="AC26"/>
  <c r="U27"/>
  <c r="AB26"/>
  <c r="T27"/>
  <c r="AA26"/>
  <c r="C26" s="1"/>
  <c r="H26" s="1"/>
  <c r="Y26"/>
  <c r="R27"/>
  <c r="L39" i="13" l="1"/>
  <c r="Q38"/>
  <c r="V38" s="1"/>
  <c r="U39"/>
  <c r="T39"/>
  <c r="R39"/>
  <c r="S39"/>
  <c r="W24" i="12"/>
  <c r="P25"/>
  <c r="U24"/>
  <c r="N25"/>
  <c r="Y24"/>
  <c r="R25"/>
  <c r="X24"/>
  <c r="Q25"/>
  <c r="V24"/>
  <c r="O25"/>
  <c r="L24"/>
  <c r="S23"/>
  <c r="B23" s="1"/>
  <c r="D23" s="1"/>
  <c r="E25" i="7"/>
  <c r="I25"/>
  <c r="D26"/>
  <c r="I26" s="1"/>
  <c r="B26"/>
  <c r="G26" s="1"/>
  <c r="E26"/>
  <c r="Z50"/>
  <c r="S51"/>
  <c r="X28"/>
  <c r="AE27"/>
  <c r="W28"/>
  <c r="AD27"/>
  <c r="V28"/>
  <c r="AC27"/>
  <c r="U28"/>
  <c r="AB27"/>
  <c r="T28"/>
  <c r="AA27"/>
  <c r="C27" s="1"/>
  <c r="H27" s="1"/>
  <c r="R28"/>
  <c r="Y27"/>
  <c r="Q39" i="13" l="1"/>
  <c r="V39" s="1"/>
  <c r="V25" i="12"/>
  <c r="O26"/>
  <c r="X25"/>
  <c r="Q26"/>
  <c r="Y25"/>
  <c r="R26"/>
  <c r="U25"/>
  <c r="N26"/>
  <c r="W25"/>
  <c r="P26"/>
  <c r="L25"/>
  <c r="S24"/>
  <c r="B24" s="1"/>
  <c r="D24" s="1"/>
  <c r="B27" i="7"/>
  <c r="G27" s="1"/>
  <c r="D27"/>
  <c r="Z51"/>
  <c r="S52"/>
  <c r="X29"/>
  <c r="AE28"/>
  <c r="W29"/>
  <c r="AD28"/>
  <c r="V29"/>
  <c r="AC28"/>
  <c r="U29"/>
  <c r="AB28"/>
  <c r="T29"/>
  <c r="AA28"/>
  <c r="C28" s="1"/>
  <c r="H28" s="1"/>
  <c r="Y28"/>
  <c r="R29"/>
  <c r="O40" i="13" l="1"/>
  <c r="M40"/>
  <c r="P40"/>
  <c r="N40"/>
  <c r="L40"/>
  <c r="L41"/>
  <c r="Q40"/>
  <c r="P27" i="12"/>
  <c r="W26"/>
  <c r="N27"/>
  <c r="U26"/>
  <c r="R27"/>
  <c r="Y26"/>
  <c r="X26"/>
  <c r="Q27"/>
  <c r="V26"/>
  <c r="O27"/>
  <c r="L26"/>
  <c r="S25"/>
  <c r="B25" s="1"/>
  <c r="D25" s="1"/>
  <c r="E27" i="7"/>
  <c r="I27"/>
  <c r="D28"/>
  <c r="I28" s="1"/>
  <c r="B28"/>
  <c r="G28" s="1"/>
  <c r="E28"/>
  <c r="Z52"/>
  <c r="S53"/>
  <c r="X30"/>
  <c r="AE29"/>
  <c r="W30"/>
  <c r="AD29"/>
  <c r="V30"/>
  <c r="AC29"/>
  <c r="U30"/>
  <c r="AB29"/>
  <c r="T30"/>
  <c r="AA29"/>
  <c r="C29" s="1"/>
  <c r="H29" s="1"/>
  <c r="R30"/>
  <c r="Y29"/>
  <c r="N41" i="13" l="1"/>
  <c r="S40"/>
  <c r="M41"/>
  <c r="R40"/>
  <c r="P41"/>
  <c r="U40"/>
  <c r="O41"/>
  <c r="T40"/>
  <c r="L42"/>
  <c r="Q41"/>
  <c r="V27" i="12"/>
  <c r="X27"/>
  <c r="L27"/>
  <c r="S26"/>
  <c r="B26" s="1"/>
  <c r="D26" s="1"/>
  <c r="Y27"/>
  <c r="U27"/>
  <c r="W27"/>
  <c r="B29" i="7"/>
  <c r="G29" s="1"/>
  <c r="D29"/>
  <c r="Z53"/>
  <c r="S54"/>
  <c r="X31"/>
  <c r="AE30"/>
  <c r="W31"/>
  <c r="AD30"/>
  <c r="V31"/>
  <c r="AC30"/>
  <c r="U31"/>
  <c r="AB30"/>
  <c r="T31"/>
  <c r="AA30"/>
  <c r="C30" s="1"/>
  <c r="H30" s="1"/>
  <c r="Y30"/>
  <c r="R31"/>
  <c r="V40" i="13" l="1"/>
  <c r="T41"/>
  <c r="O42"/>
  <c r="U41"/>
  <c r="P42"/>
  <c r="R41"/>
  <c r="M42"/>
  <c r="S41"/>
  <c r="N42"/>
  <c r="V41"/>
  <c r="L43"/>
  <c r="Q42"/>
  <c r="S27" i="12"/>
  <c r="B27" s="1"/>
  <c r="E29" i="7"/>
  <c r="I29"/>
  <c r="D30"/>
  <c r="I30" s="1"/>
  <c r="B30"/>
  <c r="G30" s="1"/>
  <c r="E30"/>
  <c r="Z54"/>
  <c r="S55"/>
  <c r="X32"/>
  <c r="AE31"/>
  <c r="W32"/>
  <c r="AD31"/>
  <c r="V32"/>
  <c r="AC31"/>
  <c r="U32"/>
  <c r="AB31"/>
  <c r="T32"/>
  <c r="AA31"/>
  <c r="C31" s="1"/>
  <c r="H31" s="1"/>
  <c r="Y31"/>
  <c r="R32"/>
  <c r="S42" i="13" l="1"/>
  <c r="N43"/>
  <c r="R42"/>
  <c r="M43"/>
  <c r="U42"/>
  <c r="P43"/>
  <c r="T42"/>
  <c r="O43"/>
  <c r="V42"/>
  <c r="L44"/>
  <c r="Q43"/>
  <c r="O28" i="12"/>
  <c r="N28"/>
  <c r="P28"/>
  <c r="M28"/>
  <c r="D27"/>
  <c r="Q28"/>
  <c r="R28"/>
  <c r="B31" i="7"/>
  <c r="G31" s="1"/>
  <c r="D31"/>
  <c r="Z55"/>
  <c r="S56"/>
  <c r="X33"/>
  <c r="AE32"/>
  <c r="W33"/>
  <c r="AD32"/>
  <c r="V33"/>
  <c r="AC32"/>
  <c r="U33"/>
  <c r="AB32"/>
  <c r="T33"/>
  <c r="AA32"/>
  <c r="C32" s="1"/>
  <c r="H32" s="1"/>
  <c r="Y32"/>
  <c r="R33"/>
  <c r="T43" i="13" l="1"/>
  <c r="O44"/>
  <c r="U43"/>
  <c r="P44"/>
  <c r="R43"/>
  <c r="M44"/>
  <c r="S43"/>
  <c r="N44"/>
  <c r="V43"/>
  <c r="L45"/>
  <c r="Q44"/>
  <c r="M29" i="12"/>
  <c r="T28"/>
  <c r="W28"/>
  <c r="P29"/>
  <c r="C28"/>
  <c r="C29" s="1"/>
  <c r="C30" s="1"/>
  <c r="C31" s="1"/>
  <c r="C32" s="1"/>
  <c r="C33" s="1"/>
  <c r="C34" s="1"/>
  <c r="C35" s="1"/>
  <c r="C36" s="1"/>
  <c r="C37" s="1"/>
  <c r="C38" s="1"/>
  <c r="C39" s="1"/>
  <c r="L28"/>
  <c r="X28"/>
  <c r="Q29"/>
  <c r="U28"/>
  <c r="N29"/>
  <c r="Y28"/>
  <c r="R29"/>
  <c r="V28"/>
  <c r="O29"/>
  <c r="E31" i="7"/>
  <c r="I31"/>
  <c r="D32"/>
  <c r="I32" s="1"/>
  <c r="B32"/>
  <c r="G32" s="1"/>
  <c r="E32"/>
  <c r="Z56"/>
  <c r="S57"/>
  <c r="X34"/>
  <c r="AE33"/>
  <c r="W34"/>
  <c r="AD33"/>
  <c r="V34"/>
  <c r="AC33"/>
  <c r="U34"/>
  <c r="AB33"/>
  <c r="T34"/>
  <c r="AA33"/>
  <c r="C33" s="1"/>
  <c r="H33" s="1"/>
  <c r="Y33"/>
  <c r="R34"/>
  <c r="S44" i="13" l="1"/>
  <c r="N45"/>
  <c r="R44"/>
  <c r="M45"/>
  <c r="U44"/>
  <c r="P45"/>
  <c r="T44"/>
  <c r="O45"/>
  <c r="V44"/>
  <c r="L46"/>
  <c r="Q45"/>
  <c r="T29" i="12"/>
  <c r="M30"/>
  <c r="V29"/>
  <c r="O30"/>
  <c r="R30"/>
  <c r="Y29"/>
  <c r="N30"/>
  <c r="U29"/>
  <c r="X29"/>
  <c r="Q30"/>
  <c r="L29"/>
  <c r="S28"/>
  <c r="B28" s="1"/>
  <c r="D28" s="1"/>
  <c r="P30"/>
  <c r="W29"/>
  <c r="B33" i="7"/>
  <c r="G33" s="1"/>
  <c r="D33"/>
  <c r="Z57"/>
  <c r="S58"/>
  <c r="X35"/>
  <c r="AE34"/>
  <c r="W35"/>
  <c r="AD34"/>
  <c r="V35"/>
  <c r="AC34"/>
  <c r="U35"/>
  <c r="AB34"/>
  <c r="T35"/>
  <c r="AA34"/>
  <c r="C34" s="1"/>
  <c r="H34" s="1"/>
  <c r="Y34"/>
  <c r="R35"/>
  <c r="T45" i="13" l="1"/>
  <c r="O46"/>
  <c r="U45"/>
  <c r="P46"/>
  <c r="R45"/>
  <c r="M46"/>
  <c r="S45"/>
  <c r="N46"/>
  <c r="V45"/>
  <c r="L47"/>
  <c r="Q46"/>
  <c r="T30" i="12"/>
  <c r="M31"/>
  <c r="X30"/>
  <c r="Q31"/>
  <c r="V30"/>
  <c r="O31"/>
  <c r="P31"/>
  <c r="W30"/>
  <c r="L30"/>
  <c r="S29"/>
  <c r="B29" s="1"/>
  <c r="D29" s="1"/>
  <c r="N31"/>
  <c r="U30"/>
  <c r="R31"/>
  <c r="Y30"/>
  <c r="E33" i="7"/>
  <c r="I33"/>
  <c r="D34"/>
  <c r="I34" s="1"/>
  <c r="B34"/>
  <c r="G34" s="1"/>
  <c r="E34"/>
  <c r="Z58"/>
  <c r="S59"/>
  <c r="X36"/>
  <c r="AE35"/>
  <c r="W36"/>
  <c r="AD35"/>
  <c r="V36"/>
  <c r="AC35"/>
  <c r="U36"/>
  <c r="AB35"/>
  <c r="T36"/>
  <c r="AA35"/>
  <c r="C35" s="1"/>
  <c r="H35" s="1"/>
  <c r="Y35"/>
  <c r="R36"/>
  <c r="S46" i="13" l="1"/>
  <c r="N47"/>
  <c r="R46"/>
  <c r="M47"/>
  <c r="U46"/>
  <c r="P47"/>
  <c r="T46"/>
  <c r="O47"/>
  <c r="L48"/>
  <c r="Q47"/>
  <c r="T31" i="12"/>
  <c r="M32"/>
  <c r="V31"/>
  <c r="O32"/>
  <c r="X31"/>
  <c r="Q32"/>
  <c r="Y31"/>
  <c r="R32"/>
  <c r="U31"/>
  <c r="N32"/>
  <c r="L31"/>
  <c r="S30"/>
  <c r="B30" s="1"/>
  <c r="D30" s="1"/>
  <c r="W31"/>
  <c r="P32"/>
  <c r="B35" i="7"/>
  <c r="G35" s="1"/>
  <c r="D35"/>
  <c r="Z59"/>
  <c r="S60"/>
  <c r="X37"/>
  <c r="AE36"/>
  <c r="W37"/>
  <c r="AD36"/>
  <c r="V37"/>
  <c r="AC36"/>
  <c r="U37"/>
  <c r="AB36"/>
  <c r="T37"/>
  <c r="AA36"/>
  <c r="C36" s="1"/>
  <c r="H36" s="1"/>
  <c r="Y36"/>
  <c r="R37"/>
  <c r="V46" i="13" l="1"/>
  <c r="O48"/>
  <c r="T47"/>
  <c r="P48"/>
  <c r="U47"/>
  <c r="M48"/>
  <c r="R47"/>
  <c r="N48"/>
  <c r="S47"/>
  <c r="V47"/>
  <c r="L49"/>
  <c r="Q48"/>
  <c r="T32" i="12"/>
  <c r="M33"/>
  <c r="P33"/>
  <c r="W32"/>
  <c r="N33"/>
  <c r="U32"/>
  <c r="R33"/>
  <c r="Y32"/>
  <c r="X32"/>
  <c r="Q33"/>
  <c r="V32"/>
  <c r="O33"/>
  <c r="L32"/>
  <c r="S31"/>
  <c r="B31" s="1"/>
  <c r="D31" s="1"/>
  <c r="E35" i="7"/>
  <c r="I35"/>
  <c r="D36"/>
  <c r="I36" s="1"/>
  <c r="B36"/>
  <c r="G36" s="1"/>
  <c r="E36"/>
  <c r="Z60"/>
  <c r="S61"/>
  <c r="X38"/>
  <c r="AE37"/>
  <c r="W38"/>
  <c r="AD37"/>
  <c r="V38"/>
  <c r="AC37"/>
  <c r="U38"/>
  <c r="AB37"/>
  <c r="T38"/>
  <c r="AA37"/>
  <c r="C37" s="1"/>
  <c r="H37" s="1"/>
  <c r="R38"/>
  <c r="Y37"/>
  <c r="N49" i="13" l="1"/>
  <c r="S48"/>
  <c r="M49"/>
  <c r="R48"/>
  <c r="P49"/>
  <c r="U48"/>
  <c r="O49"/>
  <c r="T48"/>
  <c r="L50"/>
  <c r="Q49"/>
  <c r="T33" i="12"/>
  <c r="M34"/>
  <c r="V33"/>
  <c r="O34"/>
  <c r="X33"/>
  <c r="Q34"/>
  <c r="L33"/>
  <c r="S32"/>
  <c r="B32" s="1"/>
  <c r="D32" s="1"/>
  <c r="R34"/>
  <c r="Y33"/>
  <c r="N34"/>
  <c r="U33"/>
  <c r="P34"/>
  <c r="W33"/>
  <c r="B37" i="7"/>
  <c r="G37" s="1"/>
  <c r="D37"/>
  <c r="Z61"/>
  <c r="S62"/>
  <c r="X39"/>
  <c r="AE38"/>
  <c r="W39"/>
  <c r="AD38"/>
  <c r="V39"/>
  <c r="AC38"/>
  <c r="U39"/>
  <c r="AB38"/>
  <c r="T39"/>
  <c r="AA38"/>
  <c r="C38" s="1"/>
  <c r="H38" s="1"/>
  <c r="Y38"/>
  <c r="R39"/>
  <c r="V48" i="13" l="1"/>
  <c r="O50"/>
  <c r="T49"/>
  <c r="P50"/>
  <c r="U49"/>
  <c r="M50"/>
  <c r="R49"/>
  <c r="N50"/>
  <c r="S49"/>
  <c r="L51"/>
  <c r="Q50"/>
  <c r="T34" i="12"/>
  <c r="M35"/>
  <c r="Q35"/>
  <c r="X34"/>
  <c r="O35"/>
  <c r="V34"/>
  <c r="P35"/>
  <c r="W34"/>
  <c r="N35"/>
  <c r="U34"/>
  <c r="R35"/>
  <c r="Y34"/>
  <c r="S33"/>
  <c r="B33" s="1"/>
  <c r="D33" s="1"/>
  <c r="L34"/>
  <c r="E37" i="7"/>
  <c r="I37"/>
  <c r="D38"/>
  <c r="I38" s="1"/>
  <c r="B38"/>
  <c r="G38" s="1"/>
  <c r="E38"/>
  <c r="Z62"/>
  <c r="S63"/>
  <c r="X40"/>
  <c r="AE39"/>
  <c r="W40"/>
  <c r="AD39"/>
  <c r="V40"/>
  <c r="AC39"/>
  <c r="U40"/>
  <c r="AB39"/>
  <c r="T40"/>
  <c r="AA39"/>
  <c r="C39" s="1"/>
  <c r="H39" s="1"/>
  <c r="R40"/>
  <c r="Y39"/>
  <c r="V49" i="13" l="1"/>
  <c r="N51"/>
  <c r="S51" s="1"/>
  <c r="S50"/>
  <c r="M51"/>
  <c r="R51" s="1"/>
  <c r="R50"/>
  <c r="P51"/>
  <c r="U51" s="1"/>
  <c r="U50"/>
  <c r="O51"/>
  <c r="T51" s="1"/>
  <c r="T50"/>
  <c r="V50"/>
  <c r="Q51"/>
  <c r="T35" i="12"/>
  <c r="M36"/>
  <c r="S34"/>
  <c r="B34" s="1"/>
  <c r="D34" s="1"/>
  <c r="L35"/>
  <c r="Y35"/>
  <c r="R36"/>
  <c r="U35"/>
  <c r="N36"/>
  <c r="W35"/>
  <c r="P36"/>
  <c r="O36"/>
  <c r="V35"/>
  <c r="Q36"/>
  <c r="X35"/>
  <c r="B39" i="7"/>
  <c r="G39" s="1"/>
  <c r="D39"/>
  <c r="Z63"/>
  <c r="S64"/>
  <c r="X41"/>
  <c r="AE40"/>
  <c r="W41"/>
  <c r="AD40"/>
  <c r="V41"/>
  <c r="AC40"/>
  <c r="U41"/>
  <c r="AB40"/>
  <c r="T41"/>
  <c r="AA40"/>
  <c r="C40" s="1"/>
  <c r="H40" s="1"/>
  <c r="Y40"/>
  <c r="R41"/>
  <c r="V51" i="13" l="1"/>
  <c r="P52"/>
  <c r="N52"/>
  <c r="L52"/>
  <c r="L53" s="1"/>
  <c r="O52"/>
  <c r="M52"/>
  <c r="T36" i="12"/>
  <c r="M37"/>
  <c r="W36"/>
  <c r="P37"/>
  <c r="U36"/>
  <c r="N37"/>
  <c r="Y36"/>
  <c r="R37"/>
  <c r="S35"/>
  <c r="B35" s="1"/>
  <c r="D35" s="1"/>
  <c r="L36"/>
  <c r="Q37"/>
  <c r="X36"/>
  <c r="O37"/>
  <c r="V36"/>
  <c r="E39" i="7"/>
  <c r="I39"/>
  <c r="D40"/>
  <c r="B40"/>
  <c r="G40" s="1"/>
  <c r="Z64"/>
  <c r="S65"/>
  <c r="X42"/>
  <c r="AE41"/>
  <c r="W42"/>
  <c r="AD41"/>
  <c r="V42"/>
  <c r="AC41"/>
  <c r="U42"/>
  <c r="AB41"/>
  <c r="T42"/>
  <c r="AA41"/>
  <c r="C41" s="1"/>
  <c r="H41" s="1"/>
  <c r="R42"/>
  <c r="Y41"/>
  <c r="Q52" i="13" l="1"/>
  <c r="M53"/>
  <c r="R52"/>
  <c r="P53"/>
  <c r="U52"/>
  <c r="O53"/>
  <c r="T52"/>
  <c r="N53"/>
  <c r="S52"/>
  <c r="V52"/>
  <c r="L54"/>
  <c r="Q53"/>
  <c r="T37" i="12"/>
  <c r="M38"/>
  <c r="O38"/>
  <c r="V37"/>
  <c r="Q38"/>
  <c r="X37"/>
  <c r="S36"/>
  <c r="B36" s="1"/>
  <c r="D36" s="1"/>
  <c r="L37"/>
  <c r="Y37"/>
  <c r="R38"/>
  <c r="U37"/>
  <c r="N38"/>
  <c r="W37"/>
  <c r="P38"/>
  <c r="E40" i="7"/>
  <c r="I40"/>
  <c r="B41"/>
  <c r="G41" s="1"/>
  <c r="D41"/>
  <c r="Z65"/>
  <c r="S66"/>
  <c r="X43"/>
  <c r="AE42"/>
  <c r="W43"/>
  <c r="AD42"/>
  <c r="V43"/>
  <c r="AC42"/>
  <c r="U43"/>
  <c r="AB42"/>
  <c r="T43"/>
  <c r="AA42"/>
  <c r="C42" s="1"/>
  <c r="H42" s="1"/>
  <c r="Y42"/>
  <c r="R43"/>
  <c r="N54" i="13" l="1"/>
  <c r="S53"/>
  <c r="O54"/>
  <c r="T53"/>
  <c r="P54"/>
  <c r="U53"/>
  <c r="M54"/>
  <c r="R53"/>
  <c r="V53" s="1"/>
  <c r="L55"/>
  <c r="Q54"/>
  <c r="T38" i="12"/>
  <c r="M39"/>
  <c r="P39"/>
  <c r="W38"/>
  <c r="N39"/>
  <c r="U38"/>
  <c r="R39"/>
  <c r="Y38"/>
  <c r="L38"/>
  <c r="S37"/>
  <c r="B37" s="1"/>
  <c r="D37" s="1"/>
  <c r="X38"/>
  <c r="Q39"/>
  <c r="V38"/>
  <c r="O39"/>
  <c r="E41" i="7"/>
  <c r="I41"/>
  <c r="D42"/>
  <c r="I42" s="1"/>
  <c r="B42"/>
  <c r="G42" s="1"/>
  <c r="E42"/>
  <c r="Z66"/>
  <c r="S67"/>
  <c r="X44"/>
  <c r="AE43"/>
  <c r="W44"/>
  <c r="AD43"/>
  <c r="V44"/>
  <c r="AC43"/>
  <c r="U44"/>
  <c r="AB43"/>
  <c r="T44"/>
  <c r="AA43"/>
  <c r="C43" s="1"/>
  <c r="H43" s="1"/>
  <c r="R44"/>
  <c r="Y43"/>
  <c r="M55" i="13" l="1"/>
  <c r="R54"/>
  <c r="P55"/>
  <c r="U54"/>
  <c r="O55"/>
  <c r="T54"/>
  <c r="N55"/>
  <c r="S54"/>
  <c r="L56"/>
  <c r="Q55"/>
  <c r="T39" i="12"/>
  <c r="V39"/>
  <c r="X39"/>
  <c r="S38"/>
  <c r="B38" s="1"/>
  <c r="D38" s="1"/>
  <c r="L39"/>
  <c r="Y39"/>
  <c r="U39"/>
  <c r="W39"/>
  <c r="B43" i="7"/>
  <c r="G43" s="1"/>
  <c r="D43"/>
  <c r="Z67"/>
  <c r="S68"/>
  <c r="X45"/>
  <c r="AE44"/>
  <c r="W45"/>
  <c r="AD44"/>
  <c r="V45"/>
  <c r="AC44"/>
  <c r="U45"/>
  <c r="AB44"/>
  <c r="T45"/>
  <c r="AA44"/>
  <c r="C44" s="1"/>
  <c r="H44" s="1"/>
  <c r="Y44"/>
  <c r="R45"/>
  <c r="V54" i="13" l="1"/>
  <c r="N56"/>
  <c r="S55"/>
  <c r="O56"/>
  <c r="T55"/>
  <c r="P56"/>
  <c r="U55"/>
  <c r="M56"/>
  <c r="R55"/>
  <c r="V55" s="1"/>
  <c r="L57"/>
  <c r="Q56"/>
  <c r="S39" i="12"/>
  <c r="B39" s="1"/>
  <c r="E43" i="7"/>
  <c r="I43"/>
  <c r="D44"/>
  <c r="I44" s="1"/>
  <c r="B44"/>
  <c r="G44" s="1"/>
  <c r="E44"/>
  <c r="Z68"/>
  <c r="S69"/>
  <c r="X46"/>
  <c r="AE45"/>
  <c r="W46"/>
  <c r="AD45"/>
  <c r="V46"/>
  <c r="AC45"/>
  <c r="U46"/>
  <c r="AB45"/>
  <c r="T46"/>
  <c r="AA45"/>
  <c r="C45" s="1"/>
  <c r="H45" s="1"/>
  <c r="R46"/>
  <c r="Y45"/>
  <c r="R56" i="13" l="1"/>
  <c r="M57"/>
  <c r="U56"/>
  <c r="P57"/>
  <c r="T56"/>
  <c r="O57"/>
  <c r="S56"/>
  <c r="N57"/>
  <c r="V56"/>
  <c r="L58"/>
  <c r="Q57"/>
  <c r="D39" i="12"/>
  <c r="Q40"/>
  <c r="O40"/>
  <c r="M40"/>
  <c r="R40"/>
  <c r="P40"/>
  <c r="N40"/>
  <c r="B45" i="7"/>
  <c r="G45" s="1"/>
  <c r="D45"/>
  <c r="Z69"/>
  <c r="S70"/>
  <c r="X47"/>
  <c r="AE46"/>
  <c r="W47"/>
  <c r="AD46"/>
  <c r="V47"/>
  <c r="AC46"/>
  <c r="U47"/>
  <c r="AB46"/>
  <c r="T47"/>
  <c r="AA46"/>
  <c r="C46" s="1"/>
  <c r="H46" s="1"/>
  <c r="Y46"/>
  <c r="R47"/>
  <c r="S57" i="13" l="1"/>
  <c r="N58"/>
  <c r="T57"/>
  <c r="O58"/>
  <c r="U57"/>
  <c r="P58"/>
  <c r="R57"/>
  <c r="M58"/>
  <c r="V57"/>
  <c r="L59"/>
  <c r="Q58"/>
  <c r="C40" i="12"/>
  <c r="C41" s="1"/>
  <c r="C42" s="1"/>
  <c r="C43" s="1"/>
  <c r="C44" s="1"/>
  <c r="C45" s="1"/>
  <c r="C46" s="1"/>
  <c r="C47" s="1"/>
  <c r="C48" s="1"/>
  <c r="C49" s="1"/>
  <c r="C50" s="1"/>
  <c r="C51" s="1"/>
  <c r="L40"/>
  <c r="W40"/>
  <c r="P41"/>
  <c r="M41"/>
  <c r="T40"/>
  <c r="Q41"/>
  <c r="X40"/>
  <c r="U40"/>
  <c r="N41"/>
  <c r="Y40"/>
  <c r="R41"/>
  <c r="O41"/>
  <c r="V40"/>
  <c r="E45" i="7"/>
  <c r="I45"/>
  <c r="D46"/>
  <c r="I46" s="1"/>
  <c r="B46"/>
  <c r="G46" s="1"/>
  <c r="E46"/>
  <c r="Z70"/>
  <c r="S71"/>
  <c r="X48"/>
  <c r="AE47"/>
  <c r="W48"/>
  <c r="AD47"/>
  <c r="V48"/>
  <c r="AC47"/>
  <c r="U48"/>
  <c r="AB47"/>
  <c r="T48"/>
  <c r="AA47"/>
  <c r="C47" s="1"/>
  <c r="H47" s="1"/>
  <c r="R48"/>
  <c r="Y47"/>
  <c r="R58" i="13" l="1"/>
  <c r="M59"/>
  <c r="U58"/>
  <c r="P59"/>
  <c r="T58"/>
  <c r="O59"/>
  <c r="S58"/>
  <c r="N59"/>
  <c r="V58"/>
  <c r="L60"/>
  <c r="Q59"/>
  <c r="O42" i="12"/>
  <c r="V41"/>
  <c r="Q42"/>
  <c r="X41"/>
  <c r="T41"/>
  <c r="M42"/>
  <c r="Y41"/>
  <c r="R42"/>
  <c r="U41"/>
  <c r="N42"/>
  <c r="W41"/>
  <c r="P42"/>
  <c r="S40"/>
  <c r="B40" s="1"/>
  <c r="D40" s="1"/>
  <c r="L41"/>
  <c r="B47" i="7"/>
  <c r="G47" s="1"/>
  <c r="D47"/>
  <c r="Z71"/>
  <c r="S72"/>
  <c r="X49"/>
  <c r="AE48"/>
  <c r="W49"/>
  <c r="AD48"/>
  <c r="V49"/>
  <c r="AC48"/>
  <c r="U49"/>
  <c r="AB48"/>
  <c r="T49"/>
  <c r="AA48"/>
  <c r="C48" s="1"/>
  <c r="H48" s="1"/>
  <c r="Y48"/>
  <c r="R49"/>
  <c r="S59" i="13" l="1"/>
  <c r="N60"/>
  <c r="T59"/>
  <c r="O60"/>
  <c r="U59"/>
  <c r="P60"/>
  <c r="R59"/>
  <c r="M60"/>
  <c r="V59"/>
  <c r="L61"/>
  <c r="Q60"/>
  <c r="L42" i="12"/>
  <c r="S41"/>
  <c r="B41" s="1"/>
  <c r="D41" s="1"/>
  <c r="P43"/>
  <c r="W42"/>
  <c r="N43"/>
  <c r="U42"/>
  <c r="R43"/>
  <c r="Y42"/>
  <c r="T42"/>
  <c r="M43"/>
  <c r="X42"/>
  <c r="Q43"/>
  <c r="V42"/>
  <c r="O43"/>
  <c r="E47" i="7"/>
  <c r="I47"/>
  <c r="D48"/>
  <c r="I48" s="1"/>
  <c r="B48"/>
  <c r="G48" s="1"/>
  <c r="E48"/>
  <c r="Z72"/>
  <c r="S73"/>
  <c r="X50"/>
  <c r="AE49"/>
  <c r="W50"/>
  <c r="AD49"/>
  <c r="V50"/>
  <c r="AC49"/>
  <c r="U50"/>
  <c r="AB49"/>
  <c r="T50"/>
  <c r="AA49"/>
  <c r="C49" s="1"/>
  <c r="H49" s="1"/>
  <c r="R50"/>
  <c r="Y49"/>
  <c r="R60" i="13" l="1"/>
  <c r="M61"/>
  <c r="U60"/>
  <c r="P61"/>
  <c r="T60"/>
  <c r="O61"/>
  <c r="S60"/>
  <c r="N61"/>
  <c r="V60"/>
  <c r="L62"/>
  <c r="Q61"/>
  <c r="O44" i="12"/>
  <c r="V43"/>
  <c r="Q44"/>
  <c r="X43"/>
  <c r="M44"/>
  <c r="T43"/>
  <c r="Y43"/>
  <c r="R44"/>
  <c r="U43"/>
  <c r="N44"/>
  <c r="W43"/>
  <c r="P44"/>
  <c r="S42"/>
  <c r="B42" s="1"/>
  <c r="D42" s="1"/>
  <c r="L43"/>
  <c r="B49" i="7"/>
  <c r="G49" s="1"/>
  <c r="D49"/>
  <c r="Z73"/>
  <c r="S74"/>
  <c r="X51"/>
  <c r="AE50"/>
  <c r="W51"/>
  <c r="AD50"/>
  <c r="V51"/>
  <c r="AC50"/>
  <c r="U51"/>
  <c r="AB50"/>
  <c r="T51"/>
  <c r="AA50"/>
  <c r="C50" s="1"/>
  <c r="H50" s="1"/>
  <c r="Y50"/>
  <c r="R51"/>
  <c r="S61" i="13" l="1"/>
  <c r="N62"/>
  <c r="T61"/>
  <c r="O62"/>
  <c r="U61"/>
  <c r="P62"/>
  <c r="R61"/>
  <c r="M62"/>
  <c r="V61"/>
  <c r="L63"/>
  <c r="Q62"/>
  <c r="S43" i="12"/>
  <c r="B43" s="1"/>
  <c r="D43" s="1"/>
  <c r="L44"/>
  <c r="W44"/>
  <c r="P45"/>
  <c r="U44"/>
  <c r="N45"/>
  <c r="Y44"/>
  <c r="R45"/>
  <c r="M45"/>
  <c r="T44"/>
  <c r="Q45"/>
  <c r="X44"/>
  <c r="O45"/>
  <c r="V44"/>
  <c r="E49" i="7"/>
  <c r="I49"/>
  <c r="D50"/>
  <c r="I50" s="1"/>
  <c r="B50"/>
  <c r="G50" s="1"/>
  <c r="E50"/>
  <c r="Z74"/>
  <c r="S75"/>
  <c r="X52"/>
  <c r="AE51"/>
  <c r="W52"/>
  <c r="AD51"/>
  <c r="V52"/>
  <c r="AC51"/>
  <c r="U52"/>
  <c r="AB51"/>
  <c r="T52"/>
  <c r="AA51"/>
  <c r="C51" s="1"/>
  <c r="H51" s="1"/>
  <c r="R52"/>
  <c r="Y51"/>
  <c r="M63" i="13" l="1"/>
  <c r="R63" s="1"/>
  <c r="R62"/>
  <c r="P63"/>
  <c r="U63" s="1"/>
  <c r="U62"/>
  <c r="O63"/>
  <c r="T63" s="1"/>
  <c r="T62"/>
  <c r="N63"/>
  <c r="S63" s="1"/>
  <c r="S62"/>
  <c r="Q63"/>
  <c r="Y45" i="12"/>
  <c r="R46"/>
  <c r="U45"/>
  <c r="N46"/>
  <c r="W45"/>
  <c r="P46"/>
  <c r="S44"/>
  <c r="B44" s="1"/>
  <c r="D44" s="1"/>
  <c r="L45"/>
  <c r="O46"/>
  <c r="V45"/>
  <c r="Q46"/>
  <c r="X45"/>
  <c r="M46"/>
  <c r="T45"/>
  <c r="B51" i="7"/>
  <c r="G51" s="1"/>
  <c r="D51"/>
  <c r="Z75"/>
  <c r="S76"/>
  <c r="X53"/>
  <c r="AE52"/>
  <c r="W53"/>
  <c r="AD52"/>
  <c r="V53"/>
  <c r="AC52"/>
  <c r="U53"/>
  <c r="AB52"/>
  <c r="T53"/>
  <c r="AA52"/>
  <c r="C52" s="1"/>
  <c r="H52" s="1"/>
  <c r="Y52"/>
  <c r="R53"/>
  <c r="V62" i="13" l="1"/>
  <c r="V63"/>
  <c r="S45" i="12"/>
  <c r="B45" s="1"/>
  <c r="D45" s="1"/>
  <c r="L46"/>
  <c r="W46"/>
  <c r="P47"/>
  <c r="U46"/>
  <c r="N47"/>
  <c r="Y46"/>
  <c r="R47"/>
  <c r="M47"/>
  <c r="T46"/>
  <c r="Q47"/>
  <c r="X46"/>
  <c r="O47"/>
  <c r="V46"/>
  <c r="E51" i="7"/>
  <c r="I51"/>
  <c r="D52"/>
  <c r="I52" s="1"/>
  <c r="B52"/>
  <c r="G52" s="1"/>
  <c r="E52"/>
  <c r="Z76"/>
  <c r="S77"/>
  <c r="X54"/>
  <c r="AE53"/>
  <c r="W54"/>
  <c r="AD53"/>
  <c r="V54"/>
  <c r="AC53"/>
  <c r="U54"/>
  <c r="AB53"/>
  <c r="T54"/>
  <c r="AA53"/>
  <c r="C53" s="1"/>
  <c r="H53" s="1"/>
  <c r="R54"/>
  <c r="Y53"/>
  <c r="O64" i="13" l="1"/>
  <c r="M64"/>
  <c r="P64"/>
  <c r="N64"/>
  <c r="L64"/>
  <c r="Y47" i="12"/>
  <c r="R48"/>
  <c r="U47"/>
  <c r="N48"/>
  <c r="W47"/>
  <c r="P48"/>
  <c r="S46"/>
  <c r="B46" s="1"/>
  <c r="D46" s="1"/>
  <c r="L47"/>
  <c r="O48"/>
  <c r="V47"/>
  <c r="Q48"/>
  <c r="X47"/>
  <c r="M48"/>
  <c r="T47"/>
  <c r="B53" i="7"/>
  <c r="G53" s="1"/>
  <c r="D53"/>
  <c r="Z77"/>
  <c r="S78"/>
  <c r="X55"/>
  <c r="AE54"/>
  <c r="W55"/>
  <c r="AD54"/>
  <c r="V55"/>
  <c r="AC54"/>
  <c r="U55"/>
  <c r="AB54"/>
  <c r="T55"/>
  <c r="AA54"/>
  <c r="C54" s="1"/>
  <c r="H54" s="1"/>
  <c r="Y54"/>
  <c r="R55"/>
  <c r="N65" i="13" l="1"/>
  <c r="S64"/>
  <c r="M65"/>
  <c r="R64"/>
  <c r="Q64"/>
  <c r="L65"/>
  <c r="P65"/>
  <c r="U64"/>
  <c r="O65"/>
  <c r="T64"/>
  <c r="M49" i="12"/>
  <c r="T48"/>
  <c r="Q49"/>
  <c r="X48"/>
  <c r="O49"/>
  <c r="V48"/>
  <c r="S47"/>
  <c r="B47" s="1"/>
  <c r="D47" s="1"/>
  <c r="L48"/>
  <c r="W48"/>
  <c r="P49"/>
  <c r="U48"/>
  <c r="N49"/>
  <c r="Y48"/>
  <c r="R49"/>
  <c r="E53" i="7"/>
  <c r="I53"/>
  <c r="D54"/>
  <c r="I54" s="1"/>
  <c r="B54"/>
  <c r="G54" s="1"/>
  <c r="E54"/>
  <c r="Z78"/>
  <c r="S79"/>
  <c r="X56"/>
  <c r="AE55"/>
  <c r="W56"/>
  <c r="AD55"/>
  <c r="V56"/>
  <c r="AC55"/>
  <c r="U56"/>
  <c r="AB55"/>
  <c r="T56"/>
  <c r="AA55"/>
  <c r="C55" s="1"/>
  <c r="H55" s="1"/>
  <c r="R56"/>
  <c r="Y55"/>
  <c r="Q65" i="13" l="1"/>
  <c r="L66"/>
  <c r="T65"/>
  <c r="O66"/>
  <c r="U65"/>
  <c r="P66"/>
  <c r="R65"/>
  <c r="M66"/>
  <c r="S65"/>
  <c r="N66"/>
  <c r="V64"/>
  <c r="R50" i="12"/>
  <c r="Y49"/>
  <c r="N50"/>
  <c r="U49"/>
  <c r="P50"/>
  <c r="W49"/>
  <c r="L49"/>
  <c r="S48"/>
  <c r="B48" s="1"/>
  <c r="D48" s="1"/>
  <c r="V49"/>
  <c r="O50"/>
  <c r="X49"/>
  <c r="Q50"/>
  <c r="T49"/>
  <c r="M50"/>
  <c r="B55" i="7"/>
  <c r="G55" s="1"/>
  <c r="D55"/>
  <c r="Z79"/>
  <c r="S80"/>
  <c r="X57"/>
  <c r="AE56"/>
  <c r="W57"/>
  <c r="AD56"/>
  <c r="V57"/>
  <c r="AC56"/>
  <c r="U57"/>
  <c r="AB56"/>
  <c r="T57"/>
  <c r="AA56"/>
  <c r="C56" s="1"/>
  <c r="H56" s="1"/>
  <c r="Y56"/>
  <c r="R57"/>
  <c r="S66" i="13" l="1"/>
  <c r="N67"/>
  <c r="R66"/>
  <c r="M67"/>
  <c r="U66"/>
  <c r="P67"/>
  <c r="T66"/>
  <c r="O67"/>
  <c r="L67"/>
  <c r="Q66"/>
  <c r="V66" s="1"/>
  <c r="V65"/>
  <c r="M51" i="12"/>
  <c r="T50"/>
  <c r="Q51"/>
  <c r="X50"/>
  <c r="O51"/>
  <c r="V50"/>
  <c r="S49"/>
  <c r="B49" s="1"/>
  <c r="D49" s="1"/>
  <c r="L50"/>
  <c r="W50"/>
  <c r="P51"/>
  <c r="U50"/>
  <c r="N51"/>
  <c r="Y50"/>
  <c r="R51"/>
  <c r="E55" i="7"/>
  <c r="I55"/>
  <c r="D56"/>
  <c r="I56" s="1"/>
  <c r="B56"/>
  <c r="G56" s="1"/>
  <c r="E56"/>
  <c r="Z80"/>
  <c r="S81"/>
  <c r="X58"/>
  <c r="AE57"/>
  <c r="W58"/>
  <c r="AD57"/>
  <c r="V58"/>
  <c r="AC57"/>
  <c r="U58"/>
  <c r="AB57"/>
  <c r="T58"/>
  <c r="AA57"/>
  <c r="C57" s="1"/>
  <c r="H57" s="1"/>
  <c r="R58"/>
  <c r="Y57"/>
  <c r="O68" i="13" l="1"/>
  <c r="T67"/>
  <c r="P68"/>
  <c r="U67"/>
  <c r="M68"/>
  <c r="R67"/>
  <c r="N68"/>
  <c r="S67"/>
  <c r="Q67"/>
  <c r="L68"/>
  <c r="Y51" i="12"/>
  <c r="U51"/>
  <c r="W51"/>
  <c r="S50"/>
  <c r="B50" s="1"/>
  <c r="D50" s="1"/>
  <c r="L51"/>
  <c r="V51"/>
  <c r="X51"/>
  <c r="T51"/>
  <c r="B57" i="7"/>
  <c r="G57" s="1"/>
  <c r="D57"/>
  <c r="Z81"/>
  <c r="S82"/>
  <c r="X59"/>
  <c r="AE58"/>
  <c r="W59"/>
  <c r="AD58"/>
  <c r="V59"/>
  <c r="AC58"/>
  <c r="U59"/>
  <c r="AB58"/>
  <c r="T59"/>
  <c r="AA58"/>
  <c r="C58" s="1"/>
  <c r="H58" s="1"/>
  <c r="Y58"/>
  <c r="R59"/>
  <c r="Q68" i="13" l="1"/>
  <c r="L69"/>
  <c r="S68"/>
  <c r="N69"/>
  <c r="R68"/>
  <c r="M69"/>
  <c r="U68"/>
  <c r="P69"/>
  <c r="T68"/>
  <c r="O69"/>
  <c r="V67"/>
  <c r="S51" i="12"/>
  <c r="B51" s="1"/>
  <c r="E57" i="7"/>
  <c r="I57"/>
  <c r="D58"/>
  <c r="I58" s="1"/>
  <c r="B58"/>
  <c r="G58" s="1"/>
  <c r="E58"/>
  <c r="Z82"/>
  <c r="S83"/>
  <c r="X60"/>
  <c r="AE59"/>
  <c r="W60"/>
  <c r="AD59"/>
  <c r="V60"/>
  <c r="AC59"/>
  <c r="U60"/>
  <c r="AB59"/>
  <c r="T60"/>
  <c r="AA59"/>
  <c r="C59" s="1"/>
  <c r="H59" s="1"/>
  <c r="R60"/>
  <c r="Y59"/>
  <c r="T69" i="13" l="1"/>
  <c r="O70"/>
  <c r="U69"/>
  <c r="P70"/>
  <c r="R69"/>
  <c r="M70"/>
  <c r="S69"/>
  <c r="N70"/>
  <c r="L70"/>
  <c r="Q69"/>
  <c r="V68"/>
  <c r="D51" i="12"/>
  <c r="Q52"/>
  <c r="O52"/>
  <c r="M52"/>
  <c r="R52"/>
  <c r="P52"/>
  <c r="N52"/>
  <c r="B59" i="7"/>
  <c r="G59" s="1"/>
  <c r="D59"/>
  <c r="Z83"/>
  <c r="S84"/>
  <c r="X61"/>
  <c r="AE60"/>
  <c r="W61"/>
  <c r="AD60"/>
  <c r="V61"/>
  <c r="AC60"/>
  <c r="U61"/>
  <c r="AB60"/>
  <c r="T61"/>
  <c r="AA60"/>
  <c r="C60" s="1"/>
  <c r="H60" s="1"/>
  <c r="Y60"/>
  <c r="R61"/>
  <c r="V69" i="13" l="1"/>
  <c r="L71"/>
  <c r="Q70"/>
  <c r="N71"/>
  <c r="S70"/>
  <c r="M71"/>
  <c r="R70"/>
  <c r="P71"/>
  <c r="U70"/>
  <c r="O71"/>
  <c r="T70"/>
  <c r="C52" i="12"/>
  <c r="C53" s="1"/>
  <c r="C54" s="1"/>
  <c r="C55" s="1"/>
  <c r="C56" s="1"/>
  <c r="C57" s="1"/>
  <c r="C58" s="1"/>
  <c r="C59" s="1"/>
  <c r="C60" s="1"/>
  <c r="C61" s="1"/>
  <c r="C62" s="1"/>
  <c r="C63" s="1"/>
  <c r="L52"/>
  <c r="W52"/>
  <c r="P53"/>
  <c r="M53"/>
  <c r="T52"/>
  <c r="Q53"/>
  <c r="X52"/>
  <c r="U52"/>
  <c r="N53"/>
  <c r="Y52"/>
  <c r="R53"/>
  <c r="O53"/>
  <c r="V52"/>
  <c r="E59" i="7"/>
  <c r="I59"/>
  <c r="D60"/>
  <c r="I60" s="1"/>
  <c r="B60"/>
  <c r="G60" s="1"/>
  <c r="E60"/>
  <c r="Z84"/>
  <c r="S85"/>
  <c r="X62"/>
  <c r="AE61"/>
  <c r="W62"/>
  <c r="AD61"/>
  <c r="V62"/>
  <c r="AC61"/>
  <c r="U62"/>
  <c r="AB61"/>
  <c r="T62"/>
  <c r="AA61"/>
  <c r="C61" s="1"/>
  <c r="H61" s="1"/>
  <c r="R62"/>
  <c r="Y61"/>
  <c r="O72" i="13" l="1"/>
  <c r="T71"/>
  <c r="P72"/>
  <c r="U71"/>
  <c r="M72"/>
  <c r="R71"/>
  <c r="N72"/>
  <c r="S71"/>
  <c r="L72"/>
  <c r="Q71"/>
  <c r="V71" s="1"/>
  <c r="V70"/>
  <c r="Q54" i="12"/>
  <c r="X53"/>
  <c r="O54"/>
  <c r="V53"/>
  <c r="M54"/>
  <c r="T53"/>
  <c r="Y53"/>
  <c r="R54"/>
  <c r="U53"/>
  <c r="N54"/>
  <c r="W53"/>
  <c r="P54"/>
  <c r="S52"/>
  <c r="B52" s="1"/>
  <c r="D52" s="1"/>
  <c r="L53"/>
  <c r="B61" i="7"/>
  <c r="G61" s="1"/>
  <c r="D61"/>
  <c r="Z85"/>
  <c r="S86"/>
  <c r="X63"/>
  <c r="AE62"/>
  <c r="W63"/>
  <c r="AD62"/>
  <c r="V63"/>
  <c r="AC62"/>
  <c r="U63"/>
  <c r="AB62"/>
  <c r="T63"/>
  <c r="AA62"/>
  <c r="C62" s="1"/>
  <c r="H62" s="1"/>
  <c r="Y62"/>
  <c r="R63"/>
  <c r="Q72" i="13" l="1"/>
  <c r="L73"/>
  <c r="N73"/>
  <c r="S72"/>
  <c r="M73"/>
  <c r="R72"/>
  <c r="P73"/>
  <c r="U72"/>
  <c r="O73"/>
  <c r="T72"/>
  <c r="M55" i="12"/>
  <c r="T54"/>
  <c r="V54"/>
  <c r="O55"/>
  <c r="X54"/>
  <c r="Q55"/>
  <c r="L54"/>
  <c r="S53"/>
  <c r="B53" s="1"/>
  <c r="D53" s="1"/>
  <c r="P55"/>
  <c r="W54"/>
  <c r="N55"/>
  <c r="U54"/>
  <c r="R55"/>
  <c r="Y54"/>
  <c r="E61" i="7"/>
  <c r="I61"/>
  <c r="D62"/>
  <c r="I62" s="1"/>
  <c r="B62"/>
  <c r="G62" s="1"/>
  <c r="E62"/>
  <c r="Z86"/>
  <c r="S87"/>
  <c r="X64"/>
  <c r="AE63"/>
  <c r="W64"/>
  <c r="AD63"/>
  <c r="V64"/>
  <c r="AC63"/>
  <c r="U64"/>
  <c r="AB63"/>
  <c r="T64"/>
  <c r="AA63"/>
  <c r="C63" s="1"/>
  <c r="H63" s="1"/>
  <c r="R64"/>
  <c r="Y63"/>
  <c r="Q73" i="13" l="1"/>
  <c r="L74"/>
  <c r="T73"/>
  <c r="O74"/>
  <c r="U73"/>
  <c r="P74"/>
  <c r="R73"/>
  <c r="M74"/>
  <c r="S73"/>
  <c r="N74"/>
  <c r="V72"/>
  <c r="R56" i="12"/>
  <c r="Y55"/>
  <c r="N56"/>
  <c r="U55"/>
  <c r="P56"/>
  <c r="W55"/>
  <c r="L55"/>
  <c r="S54"/>
  <c r="B54" s="1"/>
  <c r="D54" s="1"/>
  <c r="M56"/>
  <c r="T55"/>
  <c r="X55"/>
  <c r="Q56"/>
  <c r="V55"/>
  <c r="O56"/>
  <c r="B63" i="7"/>
  <c r="G63" s="1"/>
  <c r="D63"/>
  <c r="Z87"/>
  <c r="S88"/>
  <c r="X65"/>
  <c r="AE64"/>
  <c r="W65"/>
  <c r="AD64"/>
  <c r="V65"/>
  <c r="AC64"/>
  <c r="U65"/>
  <c r="AB64"/>
  <c r="T65"/>
  <c r="AA64"/>
  <c r="C64" s="1"/>
  <c r="H64" s="1"/>
  <c r="Y64"/>
  <c r="R65"/>
  <c r="S74" i="13" l="1"/>
  <c r="N75"/>
  <c r="S75" s="1"/>
  <c r="R74"/>
  <c r="M75"/>
  <c r="R75" s="1"/>
  <c r="U74"/>
  <c r="P75"/>
  <c r="U75" s="1"/>
  <c r="T74"/>
  <c r="O75"/>
  <c r="T75" s="1"/>
  <c r="L75"/>
  <c r="Q75" s="1"/>
  <c r="Q74"/>
  <c r="V74" s="1"/>
  <c r="V73"/>
  <c r="V56" i="12"/>
  <c r="O57"/>
  <c r="X56"/>
  <c r="Q57"/>
  <c r="T56"/>
  <c r="M57"/>
  <c r="L56"/>
  <c r="S55"/>
  <c r="B55" s="1"/>
  <c r="D55" s="1"/>
  <c r="P57"/>
  <c r="W56"/>
  <c r="N57"/>
  <c r="U56"/>
  <c r="R57"/>
  <c r="Y56"/>
  <c r="E63" i="7"/>
  <c r="I63"/>
  <c r="D64"/>
  <c r="I64" s="1"/>
  <c r="B64"/>
  <c r="G64" s="1"/>
  <c r="E64"/>
  <c r="Z88"/>
  <c r="S89"/>
  <c r="X66"/>
  <c r="AE65"/>
  <c r="W66"/>
  <c r="AD65"/>
  <c r="V66"/>
  <c r="AC65"/>
  <c r="U66"/>
  <c r="AB65"/>
  <c r="T66"/>
  <c r="AA65"/>
  <c r="C65" s="1"/>
  <c r="H65" s="1"/>
  <c r="R66"/>
  <c r="Y65"/>
  <c r="V75" i="13" l="1"/>
  <c r="T57" i="12"/>
  <c r="M58"/>
  <c r="Q58"/>
  <c r="X57"/>
  <c r="O58"/>
  <c r="V57"/>
  <c r="R58"/>
  <c r="Y57"/>
  <c r="U57"/>
  <c r="N58"/>
  <c r="W57"/>
  <c r="P58"/>
  <c r="S56"/>
  <c r="B56" s="1"/>
  <c r="D56" s="1"/>
  <c r="L57"/>
  <c r="B65" i="7"/>
  <c r="G65" s="1"/>
  <c r="D65"/>
  <c r="Z89"/>
  <c r="S90"/>
  <c r="X67"/>
  <c r="AE66"/>
  <c r="W67"/>
  <c r="AD66"/>
  <c r="V67"/>
  <c r="AC66"/>
  <c r="U67"/>
  <c r="AB66"/>
  <c r="T67"/>
  <c r="AA66"/>
  <c r="C66" s="1"/>
  <c r="H66" s="1"/>
  <c r="Y66"/>
  <c r="R67"/>
  <c r="P76" i="13" l="1"/>
  <c r="N76"/>
  <c r="L76"/>
  <c r="O76"/>
  <c r="M76"/>
  <c r="L58" i="12"/>
  <c r="S57"/>
  <c r="B57" s="1"/>
  <c r="D57" s="1"/>
  <c r="P59"/>
  <c r="W58"/>
  <c r="N59"/>
  <c r="U58"/>
  <c r="T58"/>
  <c r="M59"/>
  <c r="R59"/>
  <c r="Y58"/>
  <c r="V58"/>
  <c r="O59"/>
  <c r="X58"/>
  <c r="Q59"/>
  <c r="E65" i="7"/>
  <c r="I65"/>
  <c r="D66"/>
  <c r="I66" s="1"/>
  <c r="B66"/>
  <c r="G66" s="1"/>
  <c r="E66"/>
  <c r="Z90"/>
  <c r="S91"/>
  <c r="X68"/>
  <c r="AE67"/>
  <c r="W68"/>
  <c r="AD67"/>
  <c r="V68"/>
  <c r="AC67"/>
  <c r="U68"/>
  <c r="AB67"/>
  <c r="T68"/>
  <c r="AA67"/>
  <c r="C67" s="1"/>
  <c r="H67" s="1"/>
  <c r="R68"/>
  <c r="Y67"/>
  <c r="T76" i="13" l="1"/>
  <c r="O77"/>
  <c r="S76"/>
  <c r="N77"/>
  <c r="R76"/>
  <c r="M77"/>
  <c r="Q76"/>
  <c r="L77"/>
  <c r="U76"/>
  <c r="P77"/>
  <c r="Q60" i="12"/>
  <c r="X59"/>
  <c r="O60"/>
  <c r="V59"/>
  <c r="M60"/>
  <c r="T59"/>
  <c r="Y59"/>
  <c r="R60"/>
  <c r="U59"/>
  <c r="N60"/>
  <c r="W59"/>
  <c r="P60"/>
  <c r="S58"/>
  <c r="B58" s="1"/>
  <c r="D58" s="1"/>
  <c r="L59"/>
  <c r="B67" i="7"/>
  <c r="G67" s="1"/>
  <c r="D67"/>
  <c r="Z91"/>
  <c r="S92"/>
  <c r="X69"/>
  <c r="AE68"/>
  <c r="W69"/>
  <c r="AD68"/>
  <c r="V69"/>
  <c r="AC68"/>
  <c r="U69"/>
  <c r="AB68"/>
  <c r="T69"/>
  <c r="AA68"/>
  <c r="C68" s="1"/>
  <c r="H68" s="1"/>
  <c r="Y68"/>
  <c r="R69"/>
  <c r="U77" i="13" l="1"/>
  <c r="P78"/>
  <c r="Q77"/>
  <c r="L78"/>
  <c r="R77"/>
  <c r="M78"/>
  <c r="S77"/>
  <c r="N78"/>
  <c r="T77"/>
  <c r="O78"/>
  <c r="V76"/>
  <c r="S59" i="12"/>
  <c r="B59" s="1"/>
  <c r="D59" s="1"/>
  <c r="L60"/>
  <c r="W60"/>
  <c r="P61"/>
  <c r="U60"/>
  <c r="N61"/>
  <c r="Y60"/>
  <c r="R61"/>
  <c r="M61"/>
  <c r="T60"/>
  <c r="O61"/>
  <c r="V60"/>
  <c r="Q61"/>
  <c r="X60"/>
  <c r="E67" i="7"/>
  <c r="I67"/>
  <c r="D68"/>
  <c r="B68"/>
  <c r="G68" s="1"/>
  <c r="Z92"/>
  <c r="S93"/>
  <c r="X70"/>
  <c r="AE69"/>
  <c r="W70"/>
  <c r="AD69"/>
  <c r="V70"/>
  <c r="AC69"/>
  <c r="U70"/>
  <c r="AB69"/>
  <c r="T70"/>
  <c r="AA69"/>
  <c r="C69" s="1"/>
  <c r="H69" s="1"/>
  <c r="R70"/>
  <c r="Y69"/>
  <c r="V77" i="13" l="1"/>
  <c r="T78"/>
  <c r="O79"/>
  <c r="S78"/>
  <c r="N79"/>
  <c r="R78"/>
  <c r="M79"/>
  <c r="Q78"/>
  <c r="L79"/>
  <c r="U78"/>
  <c r="P79"/>
  <c r="Y61" i="12"/>
  <c r="R62"/>
  <c r="U61"/>
  <c r="N62"/>
  <c r="W61"/>
  <c r="P62"/>
  <c r="S60"/>
  <c r="B60" s="1"/>
  <c r="D60" s="1"/>
  <c r="L61"/>
  <c r="Q62"/>
  <c r="X61"/>
  <c r="O62"/>
  <c r="V61"/>
  <c r="M62"/>
  <c r="T61"/>
  <c r="E68" i="7"/>
  <c r="I68"/>
  <c r="B69"/>
  <c r="G69" s="1"/>
  <c r="D69"/>
  <c r="Z93"/>
  <c r="S94"/>
  <c r="X71"/>
  <c r="AE70"/>
  <c r="W71"/>
  <c r="AD70"/>
  <c r="V71"/>
  <c r="AC70"/>
  <c r="U71"/>
  <c r="AB70"/>
  <c r="T71"/>
  <c r="AA70"/>
  <c r="C70" s="1"/>
  <c r="H70" s="1"/>
  <c r="Y70"/>
  <c r="R71"/>
  <c r="U79" i="13" l="1"/>
  <c r="P80"/>
  <c r="Q79"/>
  <c r="L80"/>
  <c r="R79"/>
  <c r="M80"/>
  <c r="S79"/>
  <c r="N80"/>
  <c r="T79"/>
  <c r="O80"/>
  <c r="V78"/>
  <c r="S61" i="12"/>
  <c r="B61" s="1"/>
  <c r="D61" s="1"/>
  <c r="L62"/>
  <c r="W62"/>
  <c r="P63"/>
  <c r="U62"/>
  <c r="N63"/>
  <c r="Y62"/>
  <c r="R63"/>
  <c r="M63"/>
  <c r="T62"/>
  <c r="O63"/>
  <c r="V62"/>
  <c r="Q63"/>
  <c r="X62"/>
  <c r="E69" i="7"/>
  <c r="I69"/>
  <c r="D70"/>
  <c r="I70" s="1"/>
  <c r="B70"/>
  <c r="G70" s="1"/>
  <c r="E70"/>
  <c r="Z94"/>
  <c r="S95"/>
  <c r="X72"/>
  <c r="AE71"/>
  <c r="W72"/>
  <c r="AD71"/>
  <c r="V72"/>
  <c r="AC71"/>
  <c r="U72"/>
  <c r="AB71"/>
  <c r="T72"/>
  <c r="AA71"/>
  <c r="C71" s="1"/>
  <c r="H71" s="1"/>
  <c r="R72"/>
  <c r="Y71"/>
  <c r="T80" i="13" l="1"/>
  <c r="O81"/>
  <c r="S80"/>
  <c r="N81"/>
  <c r="R80"/>
  <c r="M81"/>
  <c r="L81"/>
  <c r="Q80"/>
  <c r="U80"/>
  <c r="P81"/>
  <c r="V79"/>
  <c r="Y63" i="12"/>
  <c r="U63"/>
  <c r="W63"/>
  <c r="S62"/>
  <c r="B62" s="1"/>
  <c r="D62" s="1"/>
  <c r="L63"/>
  <c r="X63"/>
  <c r="V63"/>
  <c r="T63"/>
  <c r="B71" i="7"/>
  <c r="G71" s="1"/>
  <c r="D71"/>
  <c r="Z95"/>
  <c r="S96"/>
  <c r="X73"/>
  <c r="AE72"/>
  <c r="W73"/>
  <c r="AD72"/>
  <c r="V73"/>
  <c r="AC72"/>
  <c r="U73"/>
  <c r="AB72"/>
  <c r="T73"/>
  <c r="AA72"/>
  <c r="C72" s="1"/>
  <c r="H72" s="1"/>
  <c r="Y72"/>
  <c r="R73"/>
  <c r="V80" i="13" l="1"/>
  <c r="P82"/>
  <c r="U81"/>
  <c r="M82"/>
  <c r="R81"/>
  <c r="N82"/>
  <c r="S81"/>
  <c r="O82"/>
  <c r="T81"/>
  <c r="L82"/>
  <c r="Q81"/>
  <c r="V81" s="1"/>
  <c r="S63" i="12"/>
  <c r="B63" s="1"/>
  <c r="E71" i="7"/>
  <c r="I71"/>
  <c r="D72"/>
  <c r="I72" s="1"/>
  <c r="B72"/>
  <c r="G72" s="1"/>
  <c r="E72"/>
  <c r="Z96"/>
  <c r="S97"/>
  <c r="X74"/>
  <c r="AE73"/>
  <c r="W74"/>
  <c r="AD73"/>
  <c r="V74"/>
  <c r="AC73"/>
  <c r="U74"/>
  <c r="AB73"/>
  <c r="T74"/>
  <c r="AA73"/>
  <c r="C73" s="1"/>
  <c r="H73" s="1"/>
  <c r="R74"/>
  <c r="Y73"/>
  <c r="Q82" i="13" l="1"/>
  <c r="L83"/>
  <c r="O83"/>
  <c r="T82"/>
  <c r="N83"/>
  <c r="S82"/>
  <c r="M83"/>
  <c r="R82"/>
  <c r="P83"/>
  <c r="U82"/>
  <c r="D63" i="12"/>
  <c r="Q64"/>
  <c r="O64"/>
  <c r="M64"/>
  <c r="R64"/>
  <c r="P64"/>
  <c r="N64"/>
  <c r="B73" i="7"/>
  <c r="G73" s="1"/>
  <c r="D73"/>
  <c r="Z97"/>
  <c r="S98"/>
  <c r="X75"/>
  <c r="AE74"/>
  <c r="W75"/>
  <c r="AD74"/>
  <c r="V75"/>
  <c r="AC74"/>
  <c r="U75"/>
  <c r="AB74"/>
  <c r="T75"/>
  <c r="AA74"/>
  <c r="C74" s="1"/>
  <c r="H74" s="1"/>
  <c r="Y74"/>
  <c r="R75"/>
  <c r="Q83" i="13" l="1"/>
  <c r="L84"/>
  <c r="U83"/>
  <c r="P84"/>
  <c r="R83"/>
  <c r="M84"/>
  <c r="S83"/>
  <c r="N84"/>
  <c r="T83"/>
  <c r="O84"/>
  <c r="V82"/>
  <c r="C64" i="12"/>
  <c r="C65" s="1"/>
  <c r="C66" s="1"/>
  <c r="C67" s="1"/>
  <c r="C68" s="1"/>
  <c r="C69" s="1"/>
  <c r="C70" s="1"/>
  <c r="C71" s="1"/>
  <c r="C72" s="1"/>
  <c r="C73" s="1"/>
  <c r="C74" s="1"/>
  <c r="C75" s="1"/>
  <c r="L64"/>
  <c r="W64"/>
  <c r="P65"/>
  <c r="M65"/>
  <c r="T64"/>
  <c r="Q65"/>
  <c r="X64"/>
  <c r="U64"/>
  <c r="N65"/>
  <c r="Y64"/>
  <c r="R65"/>
  <c r="O65"/>
  <c r="V64"/>
  <c r="E73" i="7"/>
  <c r="I73"/>
  <c r="D74"/>
  <c r="I74" s="1"/>
  <c r="B74"/>
  <c r="G74" s="1"/>
  <c r="E74"/>
  <c r="Z98"/>
  <c r="S99"/>
  <c r="X76"/>
  <c r="AE75"/>
  <c r="W76"/>
  <c r="AD75"/>
  <c r="V76"/>
  <c r="AC75"/>
  <c r="U76"/>
  <c r="AB75"/>
  <c r="T76"/>
  <c r="AA75"/>
  <c r="C75" s="1"/>
  <c r="H75" s="1"/>
  <c r="R76"/>
  <c r="Y75"/>
  <c r="T84" i="13" l="1"/>
  <c r="O85"/>
  <c r="S84"/>
  <c r="N85"/>
  <c r="R84"/>
  <c r="M85"/>
  <c r="U84"/>
  <c r="P85"/>
  <c r="L85"/>
  <c r="Q84"/>
  <c r="V83"/>
  <c r="U65" i="12"/>
  <c r="N66"/>
  <c r="W65"/>
  <c r="P66"/>
  <c r="S64"/>
  <c r="B64" s="1"/>
  <c r="D64" s="1"/>
  <c r="L65"/>
  <c r="O66"/>
  <c r="V65"/>
  <c r="Q66"/>
  <c r="X65"/>
  <c r="M66"/>
  <c r="T65"/>
  <c r="Y65"/>
  <c r="R66"/>
  <c r="B75" i="7"/>
  <c r="G75" s="1"/>
  <c r="D75"/>
  <c r="Z99"/>
  <c r="S100"/>
  <c r="X77"/>
  <c r="AE76"/>
  <c r="W77"/>
  <c r="AD76"/>
  <c r="V77"/>
  <c r="AC76"/>
  <c r="U77"/>
  <c r="AB76"/>
  <c r="T77"/>
  <c r="AA76"/>
  <c r="C76" s="1"/>
  <c r="H76" s="1"/>
  <c r="Y76"/>
  <c r="R77"/>
  <c r="V84" i="13" l="1"/>
  <c r="P86"/>
  <c r="U85"/>
  <c r="M86"/>
  <c r="R85"/>
  <c r="N86"/>
  <c r="S85"/>
  <c r="O86"/>
  <c r="T85"/>
  <c r="L86"/>
  <c r="Q85"/>
  <c r="V85" s="1"/>
  <c r="L66" i="12"/>
  <c r="S65"/>
  <c r="B65" s="1"/>
  <c r="D65" s="1"/>
  <c r="P67"/>
  <c r="W66"/>
  <c r="N67"/>
  <c r="U66"/>
  <c r="R67"/>
  <c r="Y66"/>
  <c r="T66"/>
  <c r="M67"/>
  <c r="X66"/>
  <c r="Q67"/>
  <c r="V66"/>
  <c r="O67"/>
  <c r="E75" i="7"/>
  <c r="I75"/>
  <c r="D76"/>
  <c r="I76" s="1"/>
  <c r="B76"/>
  <c r="G76" s="1"/>
  <c r="E76"/>
  <c r="Z100"/>
  <c r="S101"/>
  <c r="X78"/>
  <c r="AE77"/>
  <c r="W78"/>
  <c r="AD77"/>
  <c r="V78"/>
  <c r="AC77"/>
  <c r="U78"/>
  <c r="AB77"/>
  <c r="T78"/>
  <c r="AA77"/>
  <c r="C77" s="1"/>
  <c r="H77" s="1"/>
  <c r="R78"/>
  <c r="Y77"/>
  <c r="Q86" i="13" l="1"/>
  <c r="L87"/>
  <c r="Q87" s="1"/>
  <c r="O87"/>
  <c r="T87" s="1"/>
  <c r="T86"/>
  <c r="N87"/>
  <c r="S87" s="1"/>
  <c r="S86"/>
  <c r="M87"/>
  <c r="R87" s="1"/>
  <c r="R86"/>
  <c r="P87"/>
  <c r="U87" s="1"/>
  <c r="U86"/>
  <c r="O68" i="12"/>
  <c r="V67"/>
  <c r="Q68"/>
  <c r="X67"/>
  <c r="M68"/>
  <c r="T67"/>
  <c r="Y67"/>
  <c r="R68"/>
  <c r="U67"/>
  <c r="N68"/>
  <c r="W67"/>
  <c r="P68"/>
  <c r="S66"/>
  <c r="B66" s="1"/>
  <c r="D66" s="1"/>
  <c r="L67"/>
  <c r="B77" i="7"/>
  <c r="G77" s="1"/>
  <c r="D77"/>
  <c r="Z101"/>
  <c r="S102"/>
  <c r="X79"/>
  <c r="AE78"/>
  <c r="W79"/>
  <c r="AD78"/>
  <c r="V79"/>
  <c r="AC78"/>
  <c r="U79"/>
  <c r="AB78"/>
  <c r="T79"/>
  <c r="AA78"/>
  <c r="C78" s="1"/>
  <c r="H78" s="1"/>
  <c r="Y78"/>
  <c r="R79"/>
  <c r="V86" i="13" l="1"/>
  <c r="V87"/>
  <c r="S67" i="12"/>
  <c r="B67" s="1"/>
  <c r="D67" s="1"/>
  <c r="L68"/>
  <c r="W68"/>
  <c r="P69"/>
  <c r="U68"/>
  <c r="N69"/>
  <c r="Y68"/>
  <c r="R69"/>
  <c r="M69"/>
  <c r="T68"/>
  <c r="Q69"/>
  <c r="X68"/>
  <c r="O69"/>
  <c r="V68"/>
  <c r="E77" i="7"/>
  <c r="I77"/>
  <c r="D78"/>
  <c r="I78" s="1"/>
  <c r="B78"/>
  <c r="G78" s="1"/>
  <c r="E78"/>
  <c r="Z102"/>
  <c r="S103"/>
  <c r="X80"/>
  <c r="AE79"/>
  <c r="W80"/>
  <c r="AD79"/>
  <c r="V80"/>
  <c r="AC79"/>
  <c r="U80"/>
  <c r="AB79"/>
  <c r="T80"/>
  <c r="AA79"/>
  <c r="C79" s="1"/>
  <c r="H79" s="1"/>
  <c r="R80"/>
  <c r="Y79"/>
  <c r="O88" i="13" l="1"/>
  <c r="M88"/>
  <c r="P88"/>
  <c r="N88"/>
  <c r="L88"/>
  <c r="Y69" i="12"/>
  <c r="R70"/>
  <c r="U69"/>
  <c r="N70"/>
  <c r="W69"/>
  <c r="P70"/>
  <c r="S68"/>
  <c r="B68" s="1"/>
  <c r="D68" s="1"/>
  <c r="L69"/>
  <c r="O70"/>
  <c r="V69"/>
  <c r="Q70"/>
  <c r="X69"/>
  <c r="M70"/>
  <c r="T69"/>
  <c r="B79" i="7"/>
  <c r="G79" s="1"/>
  <c r="D79"/>
  <c r="Z103"/>
  <c r="S104"/>
  <c r="X81"/>
  <c r="AE80"/>
  <c r="W81"/>
  <c r="AD80"/>
  <c r="V81"/>
  <c r="AC80"/>
  <c r="U81"/>
  <c r="AB80"/>
  <c r="T81"/>
  <c r="AA80"/>
  <c r="C80" s="1"/>
  <c r="H80" s="1"/>
  <c r="Y80"/>
  <c r="R81"/>
  <c r="S88" i="13" l="1"/>
  <c r="N89"/>
  <c r="R88"/>
  <c r="M89"/>
  <c r="Q88"/>
  <c r="L89"/>
  <c r="U88"/>
  <c r="P89"/>
  <c r="T88"/>
  <c r="O89"/>
  <c r="S69" i="12"/>
  <c r="B69" s="1"/>
  <c r="D69" s="1"/>
  <c r="L70"/>
  <c r="W70"/>
  <c r="P71"/>
  <c r="U70"/>
  <c r="N71"/>
  <c r="Y70"/>
  <c r="R71"/>
  <c r="M71"/>
  <c r="T70"/>
  <c r="Q71"/>
  <c r="X70"/>
  <c r="O71"/>
  <c r="V70"/>
  <c r="E79" i="7"/>
  <c r="I79"/>
  <c r="D80"/>
  <c r="I80" s="1"/>
  <c r="B80"/>
  <c r="G80" s="1"/>
  <c r="E80"/>
  <c r="Z104"/>
  <c r="S105"/>
  <c r="X82"/>
  <c r="AE81"/>
  <c r="W82"/>
  <c r="AD81"/>
  <c r="V82"/>
  <c r="AC81"/>
  <c r="U82"/>
  <c r="AB81"/>
  <c r="T82"/>
  <c r="AA81"/>
  <c r="C81" s="1"/>
  <c r="H81" s="1"/>
  <c r="R82"/>
  <c r="Y81"/>
  <c r="T89" i="13" l="1"/>
  <c r="O90"/>
  <c r="U89"/>
  <c r="P90"/>
  <c r="Q89"/>
  <c r="L90"/>
  <c r="R89"/>
  <c r="M90"/>
  <c r="S89"/>
  <c r="N90"/>
  <c r="V88"/>
  <c r="R72" i="12"/>
  <c r="Y71"/>
  <c r="N72"/>
  <c r="U71"/>
  <c r="P72"/>
  <c r="W71"/>
  <c r="L71"/>
  <c r="S70"/>
  <c r="B70" s="1"/>
  <c r="D70" s="1"/>
  <c r="V71"/>
  <c r="O72"/>
  <c r="X71"/>
  <c r="Q72"/>
  <c r="T71"/>
  <c r="M72"/>
  <c r="B81" i="7"/>
  <c r="G81" s="1"/>
  <c r="D81"/>
  <c r="Z105"/>
  <c r="S106"/>
  <c r="X83"/>
  <c r="AE82"/>
  <c r="W83"/>
  <c r="AD82"/>
  <c r="V83"/>
  <c r="AC82"/>
  <c r="U83"/>
  <c r="AB82"/>
  <c r="T83"/>
  <c r="AA82"/>
  <c r="C82" s="1"/>
  <c r="H82" s="1"/>
  <c r="Y82"/>
  <c r="R83"/>
  <c r="S90" i="13" l="1"/>
  <c r="N91"/>
  <c r="R90"/>
  <c r="M91"/>
  <c r="Q90"/>
  <c r="L91"/>
  <c r="U90"/>
  <c r="P91"/>
  <c r="T90"/>
  <c r="O91"/>
  <c r="V89"/>
  <c r="T72" i="12"/>
  <c r="M73"/>
  <c r="X72"/>
  <c r="Q73"/>
  <c r="V72"/>
  <c r="O73"/>
  <c r="L72"/>
  <c r="S71"/>
  <c r="B71" s="1"/>
  <c r="D71" s="1"/>
  <c r="P73"/>
  <c r="W72"/>
  <c r="N73"/>
  <c r="U72"/>
  <c r="R73"/>
  <c r="Y72"/>
  <c r="E81" i="7"/>
  <c r="I81"/>
  <c r="D82"/>
  <c r="I82" s="1"/>
  <c r="B82"/>
  <c r="G82" s="1"/>
  <c r="E82"/>
  <c r="Z106"/>
  <c r="S107"/>
  <c r="X84"/>
  <c r="AE83"/>
  <c r="W84"/>
  <c r="AD83"/>
  <c r="V84"/>
  <c r="AC83"/>
  <c r="U84"/>
  <c r="AB83"/>
  <c r="T84"/>
  <c r="AA83"/>
  <c r="C83" s="1"/>
  <c r="H83" s="1"/>
  <c r="R84"/>
  <c r="Y83"/>
  <c r="T91" i="13" l="1"/>
  <c r="O92"/>
  <c r="U91"/>
  <c r="P92"/>
  <c r="Q91"/>
  <c r="L92"/>
  <c r="R91"/>
  <c r="M92"/>
  <c r="S91"/>
  <c r="N92"/>
  <c r="V90"/>
  <c r="V73" i="12"/>
  <c r="O74"/>
  <c r="X73"/>
  <c r="Q74"/>
  <c r="T73"/>
  <c r="M74"/>
  <c r="R74"/>
  <c r="Y73"/>
  <c r="N74"/>
  <c r="U73"/>
  <c r="P74"/>
  <c r="W73"/>
  <c r="L73"/>
  <c r="S72"/>
  <c r="B72" s="1"/>
  <c r="D72" s="1"/>
  <c r="B83" i="7"/>
  <c r="G83" s="1"/>
  <c r="D83"/>
  <c r="Z107"/>
  <c r="S108"/>
  <c r="X85"/>
  <c r="AE84"/>
  <c r="W85"/>
  <c r="AD84"/>
  <c r="V85"/>
  <c r="AC84"/>
  <c r="U85"/>
  <c r="AB84"/>
  <c r="T85"/>
  <c r="AA84"/>
  <c r="C84" s="1"/>
  <c r="H84" s="1"/>
  <c r="Y84"/>
  <c r="R85"/>
  <c r="S92" i="13" l="1"/>
  <c r="N93"/>
  <c r="R92"/>
  <c r="M93"/>
  <c r="L93"/>
  <c r="Q92"/>
  <c r="U92"/>
  <c r="P93"/>
  <c r="T92"/>
  <c r="O93"/>
  <c r="V91"/>
  <c r="T74" i="12"/>
  <c r="M75"/>
  <c r="T75" s="1"/>
  <c r="X74"/>
  <c r="Q75"/>
  <c r="X75" s="1"/>
  <c r="V74"/>
  <c r="O75"/>
  <c r="V75" s="1"/>
  <c r="L74"/>
  <c r="S73"/>
  <c r="B73" s="1"/>
  <c r="D73" s="1"/>
  <c r="P75"/>
  <c r="W75" s="1"/>
  <c r="W74"/>
  <c r="N75"/>
  <c r="U75" s="1"/>
  <c r="U74"/>
  <c r="R75"/>
  <c r="Y75" s="1"/>
  <c r="Y74"/>
  <c r="E83" i="7"/>
  <c r="I83"/>
  <c r="D84"/>
  <c r="I84" s="1"/>
  <c r="B84"/>
  <c r="G84" s="1"/>
  <c r="E84"/>
  <c r="Z108"/>
  <c r="S109"/>
  <c r="X86"/>
  <c r="AE85"/>
  <c r="W86"/>
  <c r="AD85"/>
  <c r="V86"/>
  <c r="AC85"/>
  <c r="U86"/>
  <c r="AB85"/>
  <c r="T86"/>
  <c r="AA85"/>
  <c r="C85" s="1"/>
  <c r="H85" s="1"/>
  <c r="R86"/>
  <c r="Y85"/>
  <c r="V92" i="13" l="1"/>
  <c r="O94"/>
  <c r="T93"/>
  <c r="P94"/>
  <c r="U93"/>
  <c r="M94"/>
  <c r="R93"/>
  <c r="N94"/>
  <c r="S93"/>
  <c r="Q93"/>
  <c r="L94"/>
  <c r="L75" i="12"/>
  <c r="S75" s="1"/>
  <c r="B75" s="1"/>
  <c r="S74"/>
  <c r="B74" s="1"/>
  <c r="D74" s="1"/>
  <c r="B85" i="7"/>
  <c r="G85" s="1"/>
  <c r="D85"/>
  <c r="Z109"/>
  <c r="S110"/>
  <c r="X87"/>
  <c r="AE86"/>
  <c r="W87"/>
  <c r="AD86"/>
  <c r="V87"/>
  <c r="AC86"/>
  <c r="U87"/>
  <c r="AB86"/>
  <c r="T87"/>
  <c r="AA86"/>
  <c r="C86" s="1"/>
  <c r="H86" s="1"/>
  <c r="Y86"/>
  <c r="R87"/>
  <c r="V93" i="13" l="1"/>
  <c r="S94"/>
  <c r="N95"/>
  <c r="R94"/>
  <c r="M95"/>
  <c r="U94"/>
  <c r="P95"/>
  <c r="T94"/>
  <c r="O95"/>
  <c r="Q94"/>
  <c r="V94" s="1"/>
  <c r="L95"/>
  <c r="D75" i="12"/>
  <c r="R76"/>
  <c r="P76"/>
  <c r="N76"/>
  <c r="Q76"/>
  <c r="O76"/>
  <c r="M76"/>
  <c r="E85" i="7"/>
  <c r="I85"/>
  <c r="D86"/>
  <c r="I86" s="1"/>
  <c r="B86"/>
  <c r="G86" s="1"/>
  <c r="E86"/>
  <c r="Z110"/>
  <c r="S111"/>
  <c r="X88"/>
  <c r="AE87"/>
  <c r="W88"/>
  <c r="AD87"/>
  <c r="V88"/>
  <c r="AC87"/>
  <c r="U88"/>
  <c r="AB87"/>
  <c r="T88"/>
  <c r="AA87"/>
  <c r="C87" s="1"/>
  <c r="H87" s="1"/>
  <c r="R88"/>
  <c r="Y87"/>
  <c r="Q95" i="13" l="1"/>
  <c r="L96"/>
  <c r="T95"/>
  <c r="O96"/>
  <c r="U95"/>
  <c r="P96"/>
  <c r="R95"/>
  <c r="M96"/>
  <c r="S95"/>
  <c r="N96"/>
  <c r="M77" i="12"/>
  <c r="T76"/>
  <c r="Q77"/>
  <c r="X76"/>
  <c r="U76"/>
  <c r="N77"/>
  <c r="Y76"/>
  <c r="R77"/>
  <c r="O77"/>
  <c r="V76"/>
  <c r="C76"/>
  <c r="C77" s="1"/>
  <c r="C78" s="1"/>
  <c r="C79" s="1"/>
  <c r="C80" s="1"/>
  <c r="C81" s="1"/>
  <c r="C82" s="1"/>
  <c r="C83" s="1"/>
  <c r="C84" s="1"/>
  <c r="C85" s="1"/>
  <c r="C86" s="1"/>
  <c r="C87" s="1"/>
  <c r="L76"/>
  <c r="W76"/>
  <c r="P77"/>
  <c r="B87" i="7"/>
  <c r="G87" s="1"/>
  <c r="D87"/>
  <c r="Z111"/>
  <c r="S112"/>
  <c r="X89"/>
  <c r="AE88"/>
  <c r="W89"/>
  <c r="AD88"/>
  <c r="V89"/>
  <c r="AC88"/>
  <c r="U89"/>
  <c r="AB88"/>
  <c r="T89"/>
  <c r="AA88"/>
  <c r="C88" s="1"/>
  <c r="H88" s="1"/>
  <c r="Y88"/>
  <c r="R89"/>
  <c r="V95" i="13" l="1"/>
  <c r="S96"/>
  <c r="N97"/>
  <c r="R96"/>
  <c r="M97"/>
  <c r="U96"/>
  <c r="P97"/>
  <c r="T96"/>
  <c r="O97"/>
  <c r="Q96"/>
  <c r="V96" s="1"/>
  <c r="L97"/>
  <c r="P78" i="12"/>
  <c r="W77"/>
  <c r="L77"/>
  <c r="S76"/>
  <c r="B76" s="1"/>
  <c r="D76" s="1"/>
  <c r="Y77"/>
  <c r="R78"/>
  <c r="U77"/>
  <c r="N78"/>
  <c r="O78"/>
  <c r="V77"/>
  <c r="Q78"/>
  <c r="X77"/>
  <c r="M78"/>
  <c r="T77"/>
  <c r="E87" i="7"/>
  <c r="I87"/>
  <c r="D88"/>
  <c r="I88" s="1"/>
  <c r="B88"/>
  <c r="G88" s="1"/>
  <c r="E88"/>
  <c r="Z112"/>
  <c r="S113"/>
  <c r="X90"/>
  <c r="AE89"/>
  <c r="W90"/>
  <c r="AD89"/>
  <c r="V90"/>
  <c r="AC89"/>
  <c r="U90"/>
  <c r="AB89"/>
  <c r="T90"/>
  <c r="AA89"/>
  <c r="C89" s="1"/>
  <c r="H89" s="1"/>
  <c r="R90"/>
  <c r="Y89"/>
  <c r="Q97" i="13" l="1"/>
  <c r="L98"/>
  <c r="T97"/>
  <c r="O98"/>
  <c r="U97"/>
  <c r="P98"/>
  <c r="R97"/>
  <c r="M98"/>
  <c r="S97"/>
  <c r="N98"/>
  <c r="U78" i="12"/>
  <c r="N79"/>
  <c r="Y78"/>
  <c r="R79"/>
  <c r="M79"/>
  <c r="T78"/>
  <c r="Q79"/>
  <c r="X78"/>
  <c r="O79"/>
  <c r="V78"/>
  <c r="S77"/>
  <c r="B77" s="1"/>
  <c r="D77" s="1"/>
  <c r="L78"/>
  <c r="W78"/>
  <c r="P79"/>
  <c r="D89" i="7"/>
  <c r="I89" s="1"/>
  <c r="B89"/>
  <c r="G89" s="1"/>
  <c r="E89"/>
  <c r="Z113"/>
  <c r="S114"/>
  <c r="X91"/>
  <c r="AE90"/>
  <c r="W91"/>
  <c r="AD90"/>
  <c r="V91"/>
  <c r="AC90"/>
  <c r="U91"/>
  <c r="AB90"/>
  <c r="T91"/>
  <c r="AA90"/>
  <c r="C90" s="1"/>
  <c r="H90" s="1"/>
  <c r="Y90"/>
  <c r="R91"/>
  <c r="S98" i="13" l="1"/>
  <c r="N99"/>
  <c r="S99" s="1"/>
  <c r="R98"/>
  <c r="M99"/>
  <c r="R99" s="1"/>
  <c r="U98"/>
  <c r="P99"/>
  <c r="U99" s="1"/>
  <c r="T98"/>
  <c r="O99"/>
  <c r="T99" s="1"/>
  <c r="Q98"/>
  <c r="V98" s="1"/>
  <c r="L99"/>
  <c r="Q99" s="1"/>
  <c r="V99" s="1"/>
  <c r="V97"/>
  <c r="W79" i="12"/>
  <c r="P80"/>
  <c r="S78"/>
  <c r="B78" s="1"/>
  <c r="D78" s="1"/>
  <c r="L79"/>
  <c r="Y79"/>
  <c r="R80"/>
  <c r="U79"/>
  <c r="N80"/>
  <c r="O80"/>
  <c r="V79"/>
  <c r="Q80"/>
  <c r="X79"/>
  <c r="M80"/>
  <c r="T79"/>
  <c r="D90" i="7"/>
  <c r="I90" s="1"/>
  <c r="B90"/>
  <c r="G90" s="1"/>
  <c r="E90"/>
  <c r="Z114"/>
  <c r="S115"/>
  <c r="X92"/>
  <c r="AE91"/>
  <c r="W92"/>
  <c r="AD91"/>
  <c r="V92"/>
  <c r="AC91"/>
  <c r="U92"/>
  <c r="AB91"/>
  <c r="T92"/>
  <c r="AA91"/>
  <c r="C91" s="1"/>
  <c r="H91" s="1"/>
  <c r="R92"/>
  <c r="Y91"/>
  <c r="P100" i="13" l="1"/>
  <c r="N100"/>
  <c r="L100"/>
  <c r="O100"/>
  <c r="M100"/>
  <c r="N81" i="12"/>
  <c r="U80"/>
  <c r="R81"/>
  <c r="Y80"/>
  <c r="L80"/>
  <c r="S79"/>
  <c r="B79" s="1"/>
  <c r="D79" s="1"/>
  <c r="P81"/>
  <c r="W80"/>
  <c r="T80"/>
  <c r="M81"/>
  <c r="X80"/>
  <c r="Q81"/>
  <c r="V80"/>
  <c r="O81"/>
  <c r="D91" i="7"/>
  <c r="I91" s="1"/>
  <c r="B91"/>
  <c r="G91" s="1"/>
  <c r="E91"/>
  <c r="Z115"/>
  <c r="S116"/>
  <c r="X93"/>
  <c r="AE92"/>
  <c r="W93"/>
  <c r="AD92"/>
  <c r="V93"/>
  <c r="AC92"/>
  <c r="U93"/>
  <c r="AB92"/>
  <c r="T93"/>
  <c r="AA92"/>
  <c r="C92" s="1"/>
  <c r="H92" s="1"/>
  <c r="Y92"/>
  <c r="R93"/>
  <c r="T100" i="13" l="1"/>
  <c r="O101"/>
  <c r="S100"/>
  <c r="N101"/>
  <c r="R100"/>
  <c r="M101"/>
  <c r="Q100"/>
  <c r="L101"/>
  <c r="U100"/>
  <c r="P101"/>
  <c r="O82" i="12"/>
  <c r="V81"/>
  <c r="Q82"/>
  <c r="X81"/>
  <c r="M82"/>
  <c r="T81"/>
  <c r="W81"/>
  <c r="P82"/>
  <c r="S80"/>
  <c r="B80" s="1"/>
  <c r="D80" s="1"/>
  <c r="L81"/>
  <c r="Y81"/>
  <c r="R82"/>
  <c r="U81"/>
  <c r="N82"/>
  <c r="D92" i="7"/>
  <c r="I92" s="1"/>
  <c r="B92"/>
  <c r="G92" s="1"/>
  <c r="E92"/>
  <c r="Z116"/>
  <c r="S117"/>
  <c r="X94"/>
  <c r="AE93"/>
  <c r="W94"/>
  <c r="AD93"/>
  <c r="V94"/>
  <c r="AC93"/>
  <c r="U94"/>
  <c r="AB93"/>
  <c r="T94"/>
  <c r="AA93"/>
  <c r="C93" s="1"/>
  <c r="H93" s="1"/>
  <c r="R94"/>
  <c r="Y93"/>
  <c r="U101" i="13" l="1"/>
  <c r="P102"/>
  <c r="L102"/>
  <c r="Q101"/>
  <c r="V101" s="1"/>
  <c r="R101"/>
  <c r="M102"/>
  <c r="S101"/>
  <c r="N102"/>
  <c r="T101"/>
  <c r="O102"/>
  <c r="V100"/>
  <c r="U82" i="12"/>
  <c r="N83"/>
  <c r="Y82"/>
  <c r="R83"/>
  <c r="S81"/>
  <c r="B81" s="1"/>
  <c r="D81" s="1"/>
  <c r="L82"/>
  <c r="W82"/>
  <c r="P83"/>
  <c r="M83"/>
  <c r="T82"/>
  <c r="Q83"/>
  <c r="X82"/>
  <c r="O83"/>
  <c r="V82"/>
  <c r="D93" i="7"/>
  <c r="I93" s="1"/>
  <c r="B93"/>
  <c r="G93" s="1"/>
  <c r="E93"/>
  <c r="Z117"/>
  <c r="S118"/>
  <c r="X95"/>
  <c r="AE94"/>
  <c r="W95"/>
  <c r="AD94"/>
  <c r="V95"/>
  <c r="AC94"/>
  <c r="U95"/>
  <c r="AB94"/>
  <c r="T95"/>
  <c r="AA94"/>
  <c r="C94" s="1"/>
  <c r="H94" s="1"/>
  <c r="Y94"/>
  <c r="R95"/>
  <c r="O103" i="13" l="1"/>
  <c r="T102"/>
  <c r="N103"/>
  <c r="S102"/>
  <c r="M103"/>
  <c r="R102"/>
  <c r="P103"/>
  <c r="U102"/>
  <c r="Q102"/>
  <c r="L103"/>
  <c r="W83" i="12"/>
  <c r="P84"/>
  <c r="S82"/>
  <c r="B82" s="1"/>
  <c r="D82" s="1"/>
  <c r="L83"/>
  <c r="Y83"/>
  <c r="R84"/>
  <c r="U83"/>
  <c r="N84"/>
  <c r="O84"/>
  <c r="V83"/>
  <c r="Q84"/>
  <c r="X83"/>
  <c r="M84"/>
  <c r="T83"/>
  <c r="D94" i="7"/>
  <c r="I94" s="1"/>
  <c r="B94"/>
  <c r="G94" s="1"/>
  <c r="E94"/>
  <c r="Z118"/>
  <c r="S119"/>
  <c r="X96"/>
  <c r="AE95"/>
  <c r="W96"/>
  <c r="AD95"/>
  <c r="V96"/>
  <c r="AC95"/>
  <c r="U96"/>
  <c r="AB95"/>
  <c r="T96"/>
  <c r="AA95"/>
  <c r="C95" s="1"/>
  <c r="H95" s="1"/>
  <c r="R96"/>
  <c r="Y95"/>
  <c r="V102" i="13" l="1"/>
  <c r="U103"/>
  <c r="P104"/>
  <c r="R103"/>
  <c r="M104"/>
  <c r="S103"/>
  <c r="N104"/>
  <c r="T103"/>
  <c r="O104"/>
  <c r="Q103"/>
  <c r="V103" s="1"/>
  <c r="L104"/>
  <c r="U84" i="12"/>
  <c r="N85"/>
  <c r="Y84"/>
  <c r="R85"/>
  <c r="S83"/>
  <c r="B83" s="1"/>
  <c r="D83" s="1"/>
  <c r="L84"/>
  <c r="W84"/>
  <c r="P85"/>
  <c r="M85"/>
  <c r="T84"/>
  <c r="Q85"/>
  <c r="X84"/>
  <c r="O85"/>
  <c r="V84"/>
  <c r="D95" i="7"/>
  <c r="I95" s="1"/>
  <c r="B95"/>
  <c r="G95" s="1"/>
  <c r="E95"/>
  <c r="Z119"/>
  <c r="S120"/>
  <c r="X97"/>
  <c r="AE96"/>
  <c r="W97"/>
  <c r="AD96"/>
  <c r="V97"/>
  <c r="AC96"/>
  <c r="U97"/>
  <c r="AB96"/>
  <c r="T97"/>
  <c r="AA96"/>
  <c r="C96" s="1"/>
  <c r="H96" s="1"/>
  <c r="Y96"/>
  <c r="R97"/>
  <c r="L105" i="13" l="1"/>
  <c r="Q104"/>
  <c r="T104"/>
  <c r="O105"/>
  <c r="S104"/>
  <c r="N105"/>
  <c r="R104"/>
  <c r="M105"/>
  <c r="U104"/>
  <c r="P105"/>
  <c r="W85" i="12"/>
  <c r="P86"/>
  <c r="S84"/>
  <c r="B84" s="1"/>
  <c r="D84" s="1"/>
  <c r="L85"/>
  <c r="Y85"/>
  <c r="R86"/>
  <c r="U85"/>
  <c r="N86"/>
  <c r="O86"/>
  <c r="V85"/>
  <c r="Q86"/>
  <c r="X85"/>
  <c r="M86"/>
  <c r="T85"/>
  <c r="D96" i="7"/>
  <c r="I96" s="1"/>
  <c r="B96"/>
  <c r="G96" s="1"/>
  <c r="E96"/>
  <c r="Z120"/>
  <c r="S121"/>
  <c r="X98"/>
  <c r="AE97"/>
  <c r="W98"/>
  <c r="AD97"/>
  <c r="V98"/>
  <c r="AC97"/>
  <c r="U98"/>
  <c r="AB97"/>
  <c r="T98"/>
  <c r="AA97"/>
  <c r="C97" s="1"/>
  <c r="H97" s="1"/>
  <c r="R98"/>
  <c r="Y97"/>
  <c r="Q105" i="13" l="1"/>
  <c r="L106"/>
  <c r="P106"/>
  <c r="U105"/>
  <c r="M106"/>
  <c r="R105"/>
  <c r="N106"/>
  <c r="S105"/>
  <c r="O106"/>
  <c r="T105"/>
  <c r="V104"/>
  <c r="U86" i="12"/>
  <c r="N87"/>
  <c r="U87" s="1"/>
  <c r="Y86"/>
  <c r="R87"/>
  <c r="Y87" s="1"/>
  <c r="S85"/>
  <c r="B85" s="1"/>
  <c r="D85" s="1"/>
  <c r="L86"/>
  <c r="W86"/>
  <c r="P87"/>
  <c r="W87" s="1"/>
  <c r="M87"/>
  <c r="T87" s="1"/>
  <c r="T86"/>
  <c r="Q87"/>
  <c r="X87" s="1"/>
  <c r="X86"/>
  <c r="O87"/>
  <c r="V87" s="1"/>
  <c r="V86"/>
  <c r="D97" i="7"/>
  <c r="I97" s="1"/>
  <c r="B97"/>
  <c r="G97" s="1"/>
  <c r="E97"/>
  <c r="Z121"/>
  <c r="S122"/>
  <c r="X99"/>
  <c r="AE98"/>
  <c r="W99"/>
  <c r="AD98"/>
  <c r="V99"/>
  <c r="AC98"/>
  <c r="U99"/>
  <c r="AB98"/>
  <c r="T99"/>
  <c r="AA98"/>
  <c r="C98" s="1"/>
  <c r="H98" s="1"/>
  <c r="Y98"/>
  <c r="R99"/>
  <c r="Q106" i="13" l="1"/>
  <c r="L107"/>
  <c r="T106"/>
  <c r="O107"/>
  <c r="S106"/>
  <c r="N107"/>
  <c r="R106"/>
  <c r="M107"/>
  <c r="U106"/>
  <c r="P107"/>
  <c r="V105"/>
  <c r="S86" i="12"/>
  <c r="B86" s="1"/>
  <c r="D86" s="1"/>
  <c r="L87"/>
  <c r="S87" s="1"/>
  <c r="B87" s="1"/>
  <c r="D98" i="7"/>
  <c r="I98" s="1"/>
  <c r="B98"/>
  <c r="G98" s="1"/>
  <c r="E98"/>
  <c r="Z122"/>
  <c r="S123"/>
  <c r="X100"/>
  <c r="AE99"/>
  <c r="W100"/>
  <c r="AD99"/>
  <c r="V100"/>
  <c r="AC99"/>
  <c r="U100"/>
  <c r="AB99"/>
  <c r="T100"/>
  <c r="AA99"/>
  <c r="C99" s="1"/>
  <c r="H99" s="1"/>
  <c r="R100"/>
  <c r="Y99"/>
  <c r="U107" i="13" l="1"/>
  <c r="P108"/>
  <c r="R107"/>
  <c r="M108"/>
  <c r="S107"/>
  <c r="N108"/>
  <c r="T107"/>
  <c r="O108"/>
  <c r="Q107"/>
  <c r="V107" s="1"/>
  <c r="L108"/>
  <c r="V106"/>
  <c r="D87" i="12"/>
  <c r="Q88"/>
  <c r="O88"/>
  <c r="M88"/>
  <c r="R88"/>
  <c r="P88"/>
  <c r="N88"/>
  <c r="D99" i="7"/>
  <c r="I99" s="1"/>
  <c r="B99"/>
  <c r="G99" s="1"/>
  <c r="E99"/>
  <c r="Z123"/>
  <c r="S124"/>
  <c r="X101"/>
  <c r="AE100"/>
  <c r="W101"/>
  <c r="AD100"/>
  <c r="V101"/>
  <c r="AC100"/>
  <c r="U101"/>
  <c r="AB100"/>
  <c r="T101"/>
  <c r="AA100"/>
  <c r="C100" s="1"/>
  <c r="H100" s="1"/>
  <c r="Y100"/>
  <c r="R101"/>
  <c r="Q108" i="13" l="1"/>
  <c r="L109"/>
  <c r="T108"/>
  <c r="O109"/>
  <c r="S108"/>
  <c r="N109"/>
  <c r="R108"/>
  <c r="M109"/>
  <c r="U108"/>
  <c r="P109"/>
  <c r="C88" i="12"/>
  <c r="C89" s="1"/>
  <c r="C90" s="1"/>
  <c r="C91" s="1"/>
  <c r="C92" s="1"/>
  <c r="C93" s="1"/>
  <c r="C94" s="1"/>
  <c r="C95" s="1"/>
  <c r="C96" s="1"/>
  <c r="C97" s="1"/>
  <c r="C98" s="1"/>
  <c r="C99" s="1"/>
  <c r="L88"/>
  <c r="W88"/>
  <c r="P89"/>
  <c r="M89"/>
  <c r="T88"/>
  <c r="Q89"/>
  <c r="X88"/>
  <c r="U88"/>
  <c r="N89"/>
  <c r="Y88"/>
  <c r="R89"/>
  <c r="O89"/>
  <c r="V88"/>
  <c r="D100" i="7"/>
  <c r="I100" s="1"/>
  <c r="B100"/>
  <c r="G100" s="1"/>
  <c r="E100"/>
  <c r="Z124"/>
  <c r="S125"/>
  <c r="X102"/>
  <c r="AE101"/>
  <c r="W102"/>
  <c r="AD101"/>
  <c r="V102"/>
  <c r="AC101"/>
  <c r="U102"/>
  <c r="AB101"/>
  <c r="T102"/>
  <c r="AA101"/>
  <c r="C101" s="1"/>
  <c r="H101" s="1"/>
  <c r="Y101"/>
  <c r="R102"/>
  <c r="U109" i="13" l="1"/>
  <c r="P110"/>
  <c r="R109"/>
  <c r="M110"/>
  <c r="S109"/>
  <c r="N110"/>
  <c r="T109"/>
  <c r="O110"/>
  <c r="Q109"/>
  <c r="V109" s="1"/>
  <c r="L110"/>
  <c r="V108"/>
  <c r="Y89" i="12"/>
  <c r="R90"/>
  <c r="U89"/>
  <c r="N90"/>
  <c r="W89"/>
  <c r="P90"/>
  <c r="S88"/>
  <c r="B88" s="1"/>
  <c r="D88" s="1"/>
  <c r="L89"/>
  <c r="O90"/>
  <c r="V89"/>
  <c r="Q90"/>
  <c r="X89"/>
  <c r="M90"/>
  <c r="T89"/>
  <c r="D101" i="7"/>
  <c r="I101" s="1"/>
  <c r="B101"/>
  <c r="G101" s="1"/>
  <c r="E101"/>
  <c r="Z125"/>
  <c r="S126"/>
  <c r="X103"/>
  <c r="AE102"/>
  <c r="W103"/>
  <c r="AD102"/>
  <c r="V103"/>
  <c r="AC102"/>
  <c r="U103"/>
  <c r="AB102"/>
  <c r="T103"/>
  <c r="AA102"/>
  <c r="C102" s="1"/>
  <c r="H102" s="1"/>
  <c r="Y102"/>
  <c r="R103"/>
  <c r="Q110" i="13" l="1"/>
  <c r="L111"/>
  <c r="Q111" s="1"/>
  <c r="T110"/>
  <c r="O111"/>
  <c r="T111" s="1"/>
  <c r="S110"/>
  <c r="N111"/>
  <c r="S111" s="1"/>
  <c r="R110"/>
  <c r="M111"/>
  <c r="R111" s="1"/>
  <c r="U110"/>
  <c r="P111"/>
  <c r="U111" s="1"/>
  <c r="S89" i="12"/>
  <c r="B89" s="1"/>
  <c r="D89" s="1"/>
  <c r="L90"/>
  <c r="W90"/>
  <c r="P91"/>
  <c r="U90"/>
  <c r="N91"/>
  <c r="Y90"/>
  <c r="R91"/>
  <c r="M91"/>
  <c r="T90"/>
  <c r="Q91"/>
  <c r="X90"/>
  <c r="O91"/>
  <c r="V90"/>
  <c r="D102" i="7"/>
  <c r="I102" s="1"/>
  <c r="B102"/>
  <c r="G102" s="1"/>
  <c r="E102"/>
  <c r="Z126"/>
  <c r="S127"/>
  <c r="X104"/>
  <c r="AE103"/>
  <c r="W104"/>
  <c r="AD103"/>
  <c r="V104"/>
  <c r="AC103"/>
  <c r="U104"/>
  <c r="AB103"/>
  <c r="T104"/>
  <c r="AA103"/>
  <c r="C103" s="1"/>
  <c r="H103" s="1"/>
  <c r="Y103"/>
  <c r="R104"/>
  <c r="V111" i="13" l="1"/>
  <c r="V110"/>
  <c r="Y91" i="12"/>
  <c r="R92"/>
  <c r="U91"/>
  <c r="N92"/>
  <c r="W91"/>
  <c r="P92"/>
  <c r="S90"/>
  <c r="B90" s="1"/>
  <c r="D90" s="1"/>
  <c r="L91"/>
  <c r="O92"/>
  <c r="V91"/>
  <c r="Q92"/>
  <c r="X91"/>
  <c r="M92"/>
  <c r="T91"/>
  <c r="D103" i="7"/>
  <c r="I103" s="1"/>
  <c r="B103"/>
  <c r="G103" s="1"/>
  <c r="E103"/>
  <c r="Z127"/>
  <c r="S128"/>
  <c r="X105"/>
  <c r="AE104"/>
  <c r="W105"/>
  <c r="AD104"/>
  <c r="V105"/>
  <c r="AC104"/>
  <c r="U105"/>
  <c r="AB104"/>
  <c r="T105"/>
  <c r="AA104"/>
  <c r="C104" s="1"/>
  <c r="H104" s="1"/>
  <c r="Y104"/>
  <c r="R105"/>
  <c r="O112" i="13" l="1"/>
  <c r="M112"/>
  <c r="P112"/>
  <c r="N112"/>
  <c r="L112"/>
  <c r="S91" i="12"/>
  <c r="B91" s="1"/>
  <c r="D91" s="1"/>
  <c r="L92"/>
  <c r="W92"/>
  <c r="P93"/>
  <c r="U92"/>
  <c r="N93"/>
  <c r="Y92"/>
  <c r="R93"/>
  <c r="M93"/>
  <c r="T92"/>
  <c r="Q93"/>
  <c r="X92"/>
  <c r="O93"/>
  <c r="V92"/>
  <c r="D104" i="7"/>
  <c r="I104" s="1"/>
  <c r="B104"/>
  <c r="G104" s="1"/>
  <c r="E104"/>
  <c r="Z128"/>
  <c r="S129"/>
  <c r="AE105"/>
  <c r="X106"/>
  <c r="W106"/>
  <c r="AD105"/>
  <c r="AC105"/>
  <c r="V106"/>
  <c r="U106"/>
  <c r="AB105"/>
  <c r="AA105"/>
  <c r="T106"/>
  <c r="Y105"/>
  <c r="R106"/>
  <c r="L113" i="13" l="1"/>
  <c r="Q112"/>
  <c r="U112"/>
  <c r="P113"/>
  <c r="T112"/>
  <c r="O113"/>
  <c r="S112"/>
  <c r="N113"/>
  <c r="R112"/>
  <c r="M113"/>
  <c r="R94" i="12"/>
  <c r="Y93"/>
  <c r="N94"/>
  <c r="U93"/>
  <c r="P94"/>
  <c r="W93"/>
  <c r="L93"/>
  <c r="S92"/>
  <c r="B92" s="1"/>
  <c r="D92" s="1"/>
  <c r="V93"/>
  <c r="O94"/>
  <c r="X93"/>
  <c r="Q94"/>
  <c r="T93"/>
  <c r="M94"/>
  <c r="C105" i="7"/>
  <c r="H105" s="1"/>
  <c r="D105"/>
  <c r="I105" s="1"/>
  <c r="B105"/>
  <c r="G105" s="1"/>
  <c r="E105"/>
  <c r="Z129"/>
  <c r="S130"/>
  <c r="X107"/>
  <c r="AE106"/>
  <c r="W107"/>
  <c r="AD106"/>
  <c r="V107"/>
  <c r="AC106"/>
  <c r="U107"/>
  <c r="AB106"/>
  <c r="T107"/>
  <c r="AA106"/>
  <c r="C106" s="1"/>
  <c r="H106" s="1"/>
  <c r="Y106"/>
  <c r="R107"/>
  <c r="Q113" i="13" l="1"/>
  <c r="L114"/>
  <c r="M114"/>
  <c r="R113"/>
  <c r="N114"/>
  <c r="S113"/>
  <c r="O114"/>
  <c r="T113"/>
  <c r="P114"/>
  <c r="U113"/>
  <c r="V112"/>
  <c r="M95" i="12"/>
  <c r="T94"/>
  <c r="Q95"/>
  <c r="X94"/>
  <c r="O95"/>
  <c r="V94"/>
  <c r="S93"/>
  <c r="B93" s="1"/>
  <c r="D93" s="1"/>
  <c r="L94"/>
  <c r="W94"/>
  <c r="P95"/>
  <c r="U94"/>
  <c r="N95"/>
  <c r="Y94"/>
  <c r="R95"/>
  <c r="D106" i="7"/>
  <c r="I106" s="1"/>
  <c r="B106"/>
  <c r="G106" s="1"/>
  <c r="E106"/>
  <c r="Z130"/>
  <c r="S131"/>
  <c r="AE107"/>
  <c r="X108"/>
  <c r="W108"/>
  <c r="AD107"/>
  <c r="AC107"/>
  <c r="V108"/>
  <c r="U108"/>
  <c r="AB107"/>
  <c r="T108"/>
  <c r="AA107"/>
  <c r="R108"/>
  <c r="Y107"/>
  <c r="L115" i="13" l="1"/>
  <c r="Q114"/>
  <c r="U114"/>
  <c r="P115"/>
  <c r="T114"/>
  <c r="O115"/>
  <c r="S114"/>
  <c r="N115"/>
  <c r="R114"/>
  <c r="M115"/>
  <c r="V113"/>
  <c r="Y95" i="12"/>
  <c r="R96"/>
  <c r="U95"/>
  <c r="N96"/>
  <c r="W95"/>
  <c r="P96"/>
  <c r="S94"/>
  <c r="B94" s="1"/>
  <c r="D94" s="1"/>
  <c r="L95"/>
  <c r="O96"/>
  <c r="V95"/>
  <c r="Q96"/>
  <c r="X95"/>
  <c r="M96"/>
  <c r="T95"/>
  <c r="D107" i="7"/>
  <c r="I107" s="1"/>
  <c r="B107"/>
  <c r="G107" s="1"/>
  <c r="C107"/>
  <c r="Z131"/>
  <c r="S132"/>
  <c r="X109"/>
  <c r="AE108"/>
  <c r="W109"/>
  <c r="AD108"/>
  <c r="V109"/>
  <c r="AC108"/>
  <c r="U109"/>
  <c r="AB108"/>
  <c r="T109"/>
  <c r="AA108"/>
  <c r="C108" s="1"/>
  <c r="H108" s="1"/>
  <c r="Y108"/>
  <c r="R109"/>
  <c r="V114" i="13" l="1"/>
  <c r="M116"/>
  <c r="R115"/>
  <c r="N116"/>
  <c r="S115"/>
  <c r="O116"/>
  <c r="T115"/>
  <c r="P116"/>
  <c r="U115"/>
  <c r="Q115"/>
  <c r="L116"/>
  <c r="S95" i="12"/>
  <c r="B95" s="1"/>
  <c r="D95" s="1"/>
  <c r="L96"/>
  <c r="W96"/>
  <c r="P97"/>
  <c r="U96"/>
  <c r="N97"/>
  <c r="Y96"/>
  <c r="R97"/>
  <c r="M97"/>
  <c r="T96"/>
  <c r="Q97"/>
  <c r="X96"/>
  <c r="O97"/>
  <c r="V96"/>
  <c r="E107" i="7"/>
  <c r="H107"/>
  <c r="D108"/>
  <c r="I108" s="1"/>
  <c r="B108"/>
  <c r="G108" s="1"/>
  <c r="E108"/>
  <c r="Z132"/>
  <c r="S133"/>
  <c r="X110"/>
  <c r="AE109"/>
  <c r="W110"/>
  <c r="AD109"/>
  <c r="V110"/>
  <c r="AC109"/>
  <c r="U110"/>
  <c r="AB109"/>
  <c r="T110"/>
  <c r="AA109"/>
  <c r="C109" s="1"/>
  <c r="H109" s="1"/>
  <c r="R110"/>
  <c r="Y109"/>
  <c r="L117" i="13" l="1"/>
  <c r="Q116"/>
  <c r="U116"/>
  <c r="P117"/>
  <c r="T116"/>
  <c r="O117"/>
  <c r="S116"/>
  <c r="N117"/>
  <c r="R116"/>
  <c r="M117"/>
  <c r="V115"/>
  <c r="Y97" i="12"/>
  <c r="R98"/>
  <c r="U97"/>
  <c r="N98"/>
  <c r="W97"/>
  <c r="P98"/>
  <c r="S96"/>
  <c r="B96" s="1"/>
  <c r="D96" s="1"/>
  <c r="L97"/>
  <c r="O98"/>
  <c r="V97"/>
  <c r="Q98"/>
  <c r="X97"/>
  <c r="M98"/>
  <c r="T97"/>
  <c r="D109" i="7"/>
  <c r="I109" s="1"/>
  <c r="B109"/>
  <c r="G109" s="1"/>
  <c r="E109"/>
  <c r="Z133"/>
  <c r="S134"/>
  <c r="X111"/>
  <c r="AE110"/>
  <c r="W111"/>
  <c r="AD110"/>
  <c r="V111"/>
  <c r="AC110"/>
  <c r="U111"/>
  <c r="AB110"/>
  <c r="T111"/>
  <c r="AA110"/>
  <c r="C110" s="1"/>
  <c r="H110" s="1"/>
  <c r="Y110"/>
  <c r="R111"/>
  <c r="V116" i="13" l="1"/>
  <c r="M118"/>
  <c r="R117"/>
  <c r="N118"/>
  <c r="S117"/>
  <c r="O118"/>
  <c r="T117"/>
  <c r="P118"/>
  <c r="U117"/>
  <c r="Q117"/>
  <c r="L118"/>
  <c r="S97" i="12"/>
  <c r="B97" s="1"/>
  <c r="D97" s="1"/>
  <c r="L98"/>
  <c r="W98"/>
  <c r="P99"/>
  <c r="W99" s="1"/>
  <c r="U98"/>
  <c r="N99"/>
  <c r="U99" s="1"/>
  <c r="Y98"/>
  <c r="R99"/>
  <c r="Y99" s="1"/>
  <c r="M99"/>
  <c r="T99" s="1"/>
  <c r="T98"/>
  <c r="Q99"/>
  <c r="X99" s="1"/>
  <c r="X98"/>
  <c r="O99"/>
  <c r="V99" s="1"/>
  <c r="V98"/>
  <c r="D110" i="7"/>
  <c r="I110" s="1"/>
  <c r="B110"/>
  <c r="G110" s="1"/>
  <c r="E110"/>
  <c r="Z134"/>
  <c r="S135"/>
  <c r="X112"/>
  <c r="AE111"/>
  <c r="W112"/>
  <c r="AD111"/>
  <c r="V112"/>
  <c r="AC111"/>
  <c r="U112"/>
  <c r="AB111"/>
  <c r="T112"/>
  <c r="AA111"/>
  <c r="C111" s="1"/>
  <c r="H111" s="1"/>
  <c r="R112"/>
  <c r="Y111"/>
  <c r="Q118" i="13" l="1"/>
  <c r="L119"/>
  <c r="U118"/>
  <c r="P119"/>
  <c r="T118"/>
  <c r="O119"/>
  <c r="S118"/>
  <c r="N119"/>
  <c r="R118"/>
  <c r="M119"/>
  <c r="V117"/>
  <c r="S98" i="12"/>
  <c r="B98" s="1"/>
  <c r="D98" s="1"/>
  <c r="L99"/>
  <c r="S99" s="1"/>
  <c r="B99" s="1"/>
  <c r="D111" i="7"/>
  <c r="I111" s="1"/>
  <c r="B111"/>
  <c r="G111" s="1"/>
  <c r="E111"/>
  <c r="Z135"/>
  <c r="S136"/>
  <c r="X113"/>
  <c r="AE112"/>
  <c r="W113"/>
  <c r="AD112"/>
  <c r="V113"/>
  <c r="AC112"/>
  <c r="U113"/>
  <c r="AB112"/>
  <c r="T113"/>
  <c r="AA112"/>
  <c r="C112" s="1"/>
  <c r="H112" s="1"/>
  <c r="Y112"/>
  <c r="R113"/>
  <c r="R119" i="13" l="1"/>
  <c r="M120"/>
  <c r="S119"/>
  <c r="N120"/>
  <c r="T119"/>
  <c r="O120"/>
  <c r="U119"/>
  <c r="P120"/>
  <c r="Q119"/>
  <c r="V119" s="1"/>
  <c r="L120"/>
  <c r="V118"/>
  <c r="D99" i="12"/>
  <c r="R100"/>
  <c r="P100"/>
  <c r="N100"/>
  <c r="Q100"/>
  <c r="O100"/>
  <c r="M100"/>
  <c r="D112" i="7"/>
  <c r="I112" s="1"/>
  <c r="B112"/>
  <c r="G112" s="1"/>
  <c r="E112"/>
  <c r="Z136"/>
  <c r="S137"/>
  <c r="X114"/>
  <c r="AE113"/>
  <c r="W114"/>
  <c r="AD113"/>
  <c r="V114"/>
  <c r="AC113"/>
  <c r="U114"/>
  <c r="AB113"/>
  <c r="T114"/>
  <c r="AA113"/>
  <c r="C113" s="1"/>
  <c r="H113" s="1"/>
  <c r="R114"/>
  <c r="Y113"/>
  <c r="L121" i="13" l="1"/>
  <c r="Q120"/>
  <c r="U120"/>
  <c r="P121"/>
  <c r="T120"/>
  <c r="O121"/>
  <c r="S120"/>
  <c r="N121"/>
  <c r="R120"/>
  <c r="M121"/>
  <c r="M101" i="12"/>
  <c r="T100"/>
  <c r="Q101"/>
  <c r="X100"/>
  <c r="N101"/>
  <c r="U100"/>
  <c r="R101"/>
  <c r="Y100"/>
  <c r="O101"/>
  <c r="V100"/>
  <c r="C100"/>
  <c r="C101" s="1"/>
  <c r="C102" s="1"/>
  <c r="C103" s="1"/>
  <c r="C104" s="1"/>
  <c r="C105" s="1"/>
  <c r="C106" s="1"/>
  <c r="C107" s="1"/>
  <c r="C108" s="1"/>
  <c r="C109" s="1"/>
  <c r="C110" s="1"/>
  <c r="C111" s="1"/>
  <c r="L100"/>
  <c r="P101"/>
  <c r="W100"/>
  <c r="D113" i="7"/>
  <c r="I113" s="1"/>
  <c r="B113"/>
  <c r="G113" s="1"/>
  <c r="E113"/>
  <c r="Z137"/>
  <c r="S138"/>
  <c r="X115"/>
  <c r="AE114"/>
  <c r="W115"/>
  <c r="AD114"/>
  <c r="V115"/>
  <c r="AC114"/>
  <c r="U115"/>
  <c r="AB114"/>
  <c r="T115"/>
  <c r="AA114"/>
  <c r="C114" s="1"/>
  <c r="H114" s="1"/>
  <c r="Y114"/>
  <c r="R115"/>
  <c r="Q121" i="13" l="1"/>
  <c r="L122"/>
  <c r="M122"/>
  <c r="R121"/>
  <c r="N122"/>
  <c r="S121"/>
  <c r="O122"/>
  <c r="T121"/>
  <c r="P122"/>
  <c r="U121"/>
  <c r="V120"/>
  <c r="L101" i="12"/>
  <c r="S100"/>
  <c r="B100" s="1"/>
  <c r="D100" s="1"/>
  <c r="W101"/>
  <c r="P102"/>
  <c r="V101"/>
  <c r="O102"/>
  <c r="R102"/>
  <c r="Y101"/>
  <c r="U101"/>
  <c r="N102"/>
  <c r="X101"/>
  <c r="Q102"/>
  <c r="T101"/>
  <c r="M102"/>
  <c r="D114" i="7"/>
  <c r="I114" s="1"/>
  <c r="B114"/>
  <c r="G114" s="1"/>
  <c r="E114"/>
  <c r="Z138"/>
  <c r="S139"/>
  <c r="X116"/>
  <c r="AE115"/>
  <c r="W116"/>
  <c r="AD115"/>
  <c r="V116"/>
  <c r="AC115"/>
  <c r="U116"/>
  <c r="AB115"/>
  <c r="T116"/>
  <c r="AA115"/>
  <c r="C115" s="1"/>
  <c r="H115" s="1"/>
  <c r="R116"/>
  <c r="Y115"/>
  <c r="U122" i="13" l="1"/>
  <c r="P123"/>
  <c r="U123" s="1"/>
  <c r="T122"/>
  <c r="O123"/>
  <c r="T123" s="1"/>
  <c r="S122"/>
  <c r="N123"/>
  <c r="S123" s="1"/>
  <c r="R122"/>
  <c r="M123"/>
  <c r="R123" s="1"/>
  <c r="V121"/>
  <c r="L123"/>
  <c r="Q123" s="1"/>
  <c r="V123" s="1"/>
  <c r="Q122"/>
  <c r="V122" s="1"/>
  <c r="T102" i="12"/>
  <c r="M103"/>
  <c r="X102"/>
  <c r="Q103"/>
  <c r="N103"/>
  <c r="U102"/>
  <c r="V102"/>
  <c r="O103"/>
  <c r="P103"/>
  <c r="W102"/>
  <c r="R103"/>
  <c r="Y102"/>
  <c r="S101"/>
  <c r="B101" s="1"/>
  <c r="D101" s="1"/>
  <c r="L102"/>
  <c r="D115" i="7"/>
  <c r="I115" s="1"/>
  <c r="B115"/>
  <c r="G115" s="1"/>
  <c r="E115"/>
  <c r="Z139"/>
  <c r="S140"/>
  <c r="X117"/>
  <c r="AE116"/>
  <c r="W117"/>
  <c r="AD116"/>
  <c r="V117"/>
  <c r="AC116"/>
  <c r="U117"/>
  <c r="AB116"/>
  <c r="T117"/>
  <c r="AA116"/>
  <c r="C116" s="1"/>
  <c r="H116" s="1"/>
  <c r="Y116"/>
  <c r="R117"/>
  <c r="P124" i="13" l="1"/>
  <c r="N124"/>
  <c r="L124"/>
  <c r="O124"/>
  <c r="M124"/>
  <c r="L103" i="12"/>
  <c r="S102"/>
  <c r="B102" s="1"/>
  <c r="D102" s="1"/>
  <c r="V103"/>
  <c r="O104"/>
  <c r="X103"/>
  <c r="Q104"/>
  <c r="M104"/>
  <c r="T103"/>
  <c r="R104"/>
  <c r="Y103"/>
  <c r="P104"/>
  <c r="W103"/>
  <c r="N104"/>
  <c r="U103"/>
  <c r="D116" i="7"/>
  <c r="I116" s="1"/>
  <c r="B116"/>
  <c r="G116" s="1"/>
  <c r="E116"/>
  <c r="Z140"/>
  <c r="S141"/>
  <c r="X118"/>
  <c r="AE117"/>
  <c r="W118"/>
  <c r="AD117"/>
  <c r="V118"/>
  <c r="AC117"/>
  <c r="U118"/>
  <c r="AB117"/>
  <c r="T118"/>
  <c r="AA117"/>
  <c r="C117" s="1"/>
  <c r="H117" s="1"/>
  <c r="Y117"/>
  <c r="R118"/>
  <c r="T124" i="13" l="1"/>
  <c r="O125"/>
  <c r="S124"/>
  <c r="N125"/>
  <c r="R124"/>
  <c r="M125"/>
  <c r="L125"/>
  <c r="Q124"/>
  <c r="U124"/>
  <c r="P125"/>
  <c r="Q105" i="12"/>
  <c r="X104"/>
  <c r="O105"/>
  <c r="V104"/>
  <c r="U104"/>
  <c r="N105"/>
  <c r="W104"/>
  <c r="P105"/>
  <c r="Y104"/>
  <c r="R105"/>
  <c r="T104"/>
  <c r="M105"/>
  <c r="S103"/>
  <c r="B103" s="1"/>
  <c r="D103" s="1"/>
  <c r="L104"/>
  <c r="D117" i="7"/>
  <c r="I117" s="1"/>
  <c r="B117"/>
  <c r="G117" s="1"/>
  <c r="E117"/>
  <c r="Z141"/>
  <c r="S142"/>
  <c r="X119"/>
  <c r="AE118"/>
  <c r="W119"/>
  <c r="AD118"/>
  <c r="V119"/>
  <c r="AC118"/>
  <c r="U119"/>
  <c r="AB118"/>
  <c r="T119"/>
  <c r="AA118"/>
  <c r="C118" s="1"/>
  <c r="H118" s="1"/>
  <c r="Y118"/>
  <c r="R119"/>
  <c r="V124" i="13" l="1"/>
  <c r="P126"/>
  <c r="U125"/>
  <c r="M126"/>
  <c r="R125"/>
  <c r="N126"/>
  <c r="S125"/>
  <c r="O126"/>
  <c r="T125"/>
  <c r="Q125"/>
  <c r="L126"/>
  <c r="S104" i="12"/>
  <c r="B104" s="1"/>
  <c r="D104" s="1"/>
  <c r="L105"/>
  <c r="T105"/>
  <c r="M106"/>
  <c r="Y105"/>
  <c r="R106"/>
  <c r="W105"/>
  <c r="P106"/>
  <c r="U105"/>
  <c r="N106"/>
  <c r="O106"/>
  <c r="V105"/>
  <c r="Q106"/>
  <c r="X105"/>
  <c r="D118" i="7"/>
  <c r="I118" s="1"/>
  <c r="B118"/>
  <c r="G118" s="1"/>
  <c r="E118"/>
  <c r="Z142"/>
  <c r="S143"/>
  <c r="X120"/>
  <c r="AE119"/>
  <c r="W120"/>
  <c r="AD119"/>
  <c r="V120"/>
  <c r="AC119"/>
  <c r="U120"/>
  <c r="AB119"/>
  <c r="T120"/>
  <c r="AA119"/>
  <c r="C119" s="1"/>
  <c r="H119" s="1"/>
  <c r="Y119"/>
  <c r="R120"/>
  <c r="L127" i="13" l="1"/>
  <c r="Q126"/>
  <c r="T126"/>
  <c r="O127"/>
  <c r="S126"/>
  <c r="N127"/>
  <c r="R126"/>
  <c r="M127"/>
  <c r="U126"/>
  <c r="P127"/>
  <c r="V125"/>
  <c r="N107" i="12"/>
  <c r="U106"/>
  <c r="P107"/>
  <c r="W106"/>
  <c r="R107"/>
  <c r="Y106"/>
  <c r="M107"/>
  <c r="T106"/>
  <c r="L106"/>
  <c r="S105"/>
  <c r="B105" s="1"/>
  <c r="D105" s="1"/>
  <c r="X106"/>
  <c r="Q107"/>
  <c r="V106"/>
  <c r="O107"/>
  <c r="D119" i="7"/>
  <c r="I119" s="1"/>
  <c r="B119"/>
  <c r="G119" s="1"/>
  <c r="E119"/>
  <c r="Z143"/>
  <c r="S144"/>
  <c r="X121"/>
  <c r="AE120"/>
  <c r="W121"/>
  <c r="AD120"/>
  <c r="V121"/>
  <c r="AC120"/>
  <c r="U121"/>
  <c r="AB120"/>
  <c r="T121"/>
  <c r="AA120"/>
  <c r="C120" s="1"/>
  <c r="H120" s="1"/>
  <c r="Y120"/>
  <c r="R121"/>
  <c r="V126" i="13" l="1"/>
  <c r="P128"/>
  <c r="U127"/>
  <c r="M128"/>
  <c r="R127"/>
  <c r="N128"/>
  <c r="S127"/>
  <c r="O128"/>
  <c r="T127"/>
  <c r="Q127"/>
  <c r="L128"/>
  <c r="O108" i="12"/>
  <c r="V107"/>
  <c r="Q108"/>
  <c r="X107"/>
  <c r="S106"/>
  <c r="B106" s="1"/>
  <c r="D106" s="1"/>
  <c r="L107"/>
  <c r="T107"/>
  <c r="M108"/>
  <c r="Y107"/>
  <c r="R108"/>
  <c r="W107"/>
  <c r="P108"/>
  <c r="U107"/>
  <c r="N108"/>
  <c r="D120" i="7"/>
  <c r="I120" s="1"/>
  <c r="B120"/>
  <c r="G120" s="1"/>
  <c r="E120"/>
  <c r="Z144"/>
  <c r="S145"/>
  <c r="Z145" s="1"/>
  <c r="X122"/>
  <c r="AE121"/>
  <c r="W122"/>
  <c r="AD121"/>
  <c r="V122"/>
  <c r="AC121"/>
  <c r="U122"/>
  <c r="AB121"/>
  <c r="T122"/>
  <c r="AA121"/>
  <c r="C121" s="1"/>
  <c r="H121" s="1"/>
  <c r="Y121"/>
  <c r="R122"/>
  <c r="Q128" i="13" l="1"/>
  <c r="L129"/>
  <c r="T128"/>
  <c r="O129"/>
  <c r="S128"/>
  <c r="N129"/>
  <c r="R128"/>
  <c r="M129"/>
  <c r="U128"/>
  <c r="P129"/>
  <c r="V127"/>
  <c r="U108" i="12"/>
  <c r="N109"/>
  <c r="W108"/>
  <c r="P109"/>
  <c r="Y108"/>
  <c r="R109"/>
  <c r="T108"/>
  <c r="M109"/>
  <c r="S107"/>
  <c r="B107" s="1"/>
  <c r="D107" s="1"/>
  <c r="L108"/>
  <c r="Q109"/>
  <c r="X108"/>
  <c r="O109"/>
  <c r="V108"/>
  <c r="D121" i="7"/>
  <c r="I121" s="1"/>
  <c r="B121"/>
  <c r="G121" s="1"/>
  <c r="E121"/>
  <c r="X123"/>
  <c r="AE122"/>
  <c r="W123"/>
  <c r="AD122"/>
  <c r="V123"/>
  <c r="AC122"/>
  <c r="U123"/>
  <c r="AB122"/>
  <c r="T123"/>
  <c r="AA122"/>
  <c r="C122" s="1"/>
  <c r="H122" s="1"/>
  <c r="Y122"/>
  <c r="R123"/>
  <c r="U129" i="13" l="1"/>
  <c r="P130"/>
  <c r="R129"/>
  <c r="M130"/>
  <c r="S129"/>
  <c r="N130"/>
  <c r="T129"/>
  <c r="O130"/>
  <c r="L130"/>
  <c r="Q129"/>
  <c r="V129" s="1"/>
  <c r="V128"/>
  <c r="S108" i="12"/>
  <c r="B108" s="1"/>
  <c r="D108" s="1"/>
  <c r="L109"/>
  <c r="T109"/>
  <c r="M110"/>
  <c r="Y109"/>
  <c r="R110"/>
  <c r="W109"/>
  <c r="P110"/>
  <c r="U109"/>
  <c r="N110"/>
  <c r="O110"/>
  <c r="V109"/>
  <c r="Q110"/>
  <c r="X109"/>
  <c r="D122" i="7"/>
  <c r="I122" s="1"/>
  <c r="B122"/>
  <c r="G122" s="1"/>
  <c r="E122"/>
  <c r="X124"/>
  <c r="AE123"/>
  <c r="W124"/>
  <c r="AD123"/>
  <c r="V124"/>
  <c r="AC123"/>
  <c r="U124"/>
  <c r="AB123"/>
  <c r="T124"/>
  <c r="AA123"/>
  <c r="C123" s="1"/>
  <c r="H123" s="1"/>
  <c r="Y123"/>
  <c r="R124"/>
  <c r="L131" i="13" l="1"/>
  <c r="Q130"/>
  <c r="O131"/>
  <c r="T130"/>
  <c r="N131"/>
  <c r="S130"/>
  <c r="M131"/>
  <c r="R130"/>
  <c r="P131"/>
  <c r="U130"/>
  <c r="U110" i="12"/>
  <c r="N111"/>
  <c r="U111" s="1"/>
  <c r="W110"/>
  <c r="P111"/>
  <c r="W111" s="1"/>
  <c r="Y110"/>
  <c r="R111"/>
  <c r="Y111" s="1"/>
  <c r="T110"/>
  <c r="M111"/>
  <c r="T111" s="1"/>
  <c r="S109"/>
  <c r="B109" s="1"/>
  <c r="D109" s="1"/>
  <c r="L110"/>
  <c r="Q111"/>
  <c r="X111" s="1"/>
  <c r="X110"/>
  <c r="O111"/>
  <c r="V111" s="1"/>
  <c r="V110"/>
  <c r="D123" i="7"/>
  <c r="I123" s="1"/>
  <c r="B123"/>
  <c r="G123" s="1"/>
  <c r="E123"/>
  <c r="X125"/>
  <c r="AE124"/>
  <c r="W125"/>
  <c r="AD124"/>
  <c r="V125"/>
  <c r="AC124"/>
  <c r="U125"/>
  <c r="AB124"/>
  <c r="T125"/>
  <c r="AA124"/>
  <c r="C124" s="1"/>
  <c r="H124" s="1"/>
  <c r="Y124"/>
  <c r="R125"/>
  <c r="P132" i="13" l="1"/>
  <c r="U131"/>
  <c r="M132"/>
  <c r="R131"/>
  <c r="N132"/>
  <c r="S131"/>
  <c r="O132"/>
  <c r="T131"/>
  <c r="Q131"/>
  <c r="L132"/>
  <c r="V130"/>
  <c r="S110" i="12"/>
  <c r="B110" s="1"/>
  <c r="D110" s="1"/>
  <c r="L111"/>
  <c r="S111" s="1"/>
  <c r="B111" s="1"/>
  <c r="D124" i="7"/>
  <c r="I124" s="1"/>
  <c r="B124"/>
  <c r="G124" s="1"/>
  <c r="E124"/>
  <c r="X126"/>
  <c r="AE125"/>
  <c r="W126"/>
  <c r="AD125"/>
  <c r="V126"/>
  <c r="AC125"/>
  <c r="U126"/>
  <c r="AB125"/>
  <c r="T126"/>
  <c r="AA125"/>
  <c r="C125" s="1"/>
  <c r="H125" s="1"/>
  <c r="Y125"/>
  <c r="R126"/>
  <c r="L133" i="13" l="1"/>
  <c r="Q132"/>
  <c r="T132"/>
  <c r="O133"/>
  <c r="S132"/>
  <c r="N133"/>
  <c r="R132"/>
  <c r="M133"/>
  <c r="U132"/>
  <c r="P133"/>
  <c r="V131"/>
  <c r="D111" i="12"/>
  <c r="Q112"/>
  <c r="O112"/>
  <c r="M112"/>
  <c r="R112"/>
  <c r="P112"/>
  <c r="N112"/>
  <c r="D125" i="7"/>
  <c r="I125" s="1"/>
  <c r="B125"/>
  <c r="G125" s="1"/>
  <c r="E125"/>
  <c r="X127"/>
  <c r="AE126"/>
  <c r="W127"/>
  <c r="AD126"/>
  <c r="V127"/>
  <c r="AC126"/>
  <c r="U127"/>
  <c r="AB126"/>
  <c r="T127"/>
  <c r="AA126"/>
  <c r="C126" s="1"/>
  <c r="H126" s="1"/>
  <c r="Y126"/>
  <c r="R127"/>
  <c r="V132" i="13" l="1"/>
  <c r="P134"/>
  <c r="U133"/>
  <c r="M134"/>
  <c r="R133"/>
  <c r="N134"/>
  <c r="S133"/>
  <c r="O134"/>
  <c r="T133"/>
  <c r="L134"/>
  <c r="Q133"/>
  <c r="V133" s="1"/>
  <c r="C112" i="12"/>
  <c r="C113" s="1"/>
  <c r="C114" s="1"/>
  <c r="C115" s="1"/>
  <c r="C116" s="1"/>
  <c r="C117" s="1"/>
  <c r="C118" s="1"/>
  <c r="C119" s="1"/>
  <c r="C120" s="1"/>
  <c r="C121" s="1"/>
  <c r="C122" s="1"/>
  <c r="C123" s="1"/>
  <c r="L112"/>
  <c r="W112"/>
  <c r="P113"/>
  <c r="T112"/>
  <c r="M113"/>
  <c r="Q113"/>
  <c r="X112"/>
  <c r="U112"/>
  <c r="N113"/>
  <c r="Y112"/>
  <c r="R113"/>
  <c r="O113"/>
  <c r="V112"/>
  <c r="D126" i="7"/>
  <c r="I126" s="1"/>
  <c r="B126"/>
  <c r="G126" s="1"/>
  <c r="E126"/>
  <c r="X128"/>
  <c r="AE127"/>
  <c r="W128"/>
  <c r="AD127"/>
  <c r="V128"/>
  <c r="AC127"/>
  <c r="U128"/>
  <c r="AB127"/>
  <c r="T128"/>
  <c r="AA127"/>
  <c r="C127" s="1"/>
  <c r="H127" s="1"/>
  <c r="Y127"/>
  <c r="R128"/>
  <c r="L135" i="13" l="1"/>
  <c r="Q135" s="1"/>
  <c r="Q134"/>
  <c r="O135"/>
  <c r="T135" s="1"/>
  <c r="T134"/>
  <c r="N135"/>
  <c r="S135" s="1"/>
  <c r="S134"/>
  <c r="M135"/>
  <c r="R135" s="1"/>
  <c r="R134"/>
  <c r="P135"/>
  <c r="U135" s="1"/>
  <c r="U134"/>
  <c r="R114" i="12"/>
  <c r="Y113"/>
  <c r="N114"/>
  <c r="U113"/>
  <c r="T113"/>
  <c r="M114"/>
  <c r="P114"/>
  <c r="W113"/>
  <c r="S112"/>
  <c r="B112" s="1"/>
  <c r="D112" s="1"/>
  <c r="L113"/>
  <c r="V113"/>
  <c r="O114"/>
  <c r="X113"/>
  <c r="Q114"/>
  <c r="D127" i="7"/>
  <c r="I127" s="1"/>
  <c r="B127"/>
  <c r="G127" s="1"/>
  <c r="E127"/>
  <c r="X129"/>
  <c r="AE128"/>
  <c r="W129"/>
  <c r="AD128"/>
  <c r="V129"/>
  <c r="AC128"/>
  <c r="U129"/>
  <c r="AB128"/>
  <c r="T129"/>
  <c r="AA128"/>
  <c r="C128" s="1"/>
  <c r="H128" s="1"/>
  <c r="Y128"/>
  <c r="R129"/>
  <c r="V134" i="13" l="1"/>
  <c r="V135"/>
  <c r="X114" i="12"/>
  <c r="Q115"/>
  <c r="V114"/>
  <c r="O115"/>
  <c r="L114"/>
  <c r="S113"/>
  <c r="B113" s="1"/>
  <c r="D113" s="1"/>
  <c r="T114"/>
  <c r="M115"/>
  <c r="W114"/>
  <c r="P115"/>
  <c r="U114"/>
  <c r="N115"/>
  <c r="Y114"/>
  <c r="R115"/>
  <c r="D128" i="7"/>
  <c r="I128" s="1"/>
  <c r="B128"/>
  <c r="G128" s="1"/>
  <c r="E128"/>
  <c r="X130"/>
  <c r="AE129"/>
  <c r="W130"/>
  <c r="AD129"/>
  <c r="V130"/>
  <c r="AC129"/>
  <c r="U130"/>
  <c r="AB129"/>
  <c r="T130"/>
  <c r="AA129"/>
  <c r="C129" s="1"/>
  <c r="H129" s="1"/>
  <c r="Y129"/>
  <c r="R130"/>
  <c r="O136" i="13" l="1"/>
  <c r="M136"/>
  <c r="P136"/>
  <c r="N136"/>
  <c r="L136"/>
  <c r="R116" i="12"/>
  <c r="Y115"/>
  <c r="N116"/>
  <c r="U115"/>
  <c r="P116"/>
  <c r="W115"/>
  <c r="T115"/>
  <c r="M116"/>
  <c r="V115"/>
  <c r="O116"/>
  <c r="X115"/>
  <c r="Q116"/>
  <c r="L115"/>
  <c r="S114"/>
  <c r="B114" s="1"/>
  <c r="D114" s="1"/>
  <c r="D129" i="7"/>
  <c r="I129" s="1"/>
  <c r="B129"/>
  <c r="G129" s="1"/>
  <c r="E129"/>
  <c r="X131"/>
  <c r="AE130"/>
  <c r="W131"/>
  <c r="AD130"/>
  <c r="V131"/>
  <c r="AC130"/>
  <c r="U131"/>
  <c r="AB130"/>
  <c r="T131"/>
  <c r="AA130"/>
  <c r="C130" s="1"/>
  <c r="H130" s="1"/>
  <c r="Y130"/>
  <c r="R131"/>
  <c r="S136" i="13" l="1"/>
  <c r="N137"/>
  <c r="R136"/>
  <c r="M137"/>
  <c r="Q136"/>
  <c r="L137"/>
  <c r="U136"/>
  <c r="P137"/>
  <c r="T136"/>
  <c r="O137"/>
  <c r="X116" i="12"/>
  <c r="Q117"/>
  <c r="V116"/>
  <c r="O117"/>
  <c r="T116"/>
  <c r="M117"/>
  <c r="L116"/>
  <c r="S115"/>
  <c r="B115" s="1"/>
  <c r="D115" s="1"/>
  <c r="P117"/>
  <c r="W116"/>
  <c r="N117"/>
  <c r="U116"/>
  <c r="R117"/>
  <c r="Y116"/>
  <c r="D130" i="7"/>
  <c r="I130" s="1"/>
  <c r="B130"/>
  <c r="G130" s="1"/>
  <c r="E130"/>
  <c r="X132"/>
  <c r="AE131"/>
  <c r="W132"/>
  <c r="AD131"/>
  <c r="V132"/>
  <c r="AC131"/>
  <c r="U132"/>
  <c r="AB131"/>
  <c r="T132"/>
  <c r="AA131"/>
  <c r="C131" s="1"/>
  <c r="H131" s="1"/>
  <c r="Y131"/>
  <c r="R132"/>
  <c r="T137" i="13" l="1"/>
  <c r="O138"/>
  <c r="U137"/>
  <c r="P138"/>
  <c r="Q137"/>
  <c r="L138"/>
  <c r="R137"/>
  <c r="M138"/>
  <c r="S137"/>
  <c r="N138"/>
  <c r="V136"/>
  <c r="T117" i="12"/>
  <c r="M118"/>
  <c r="V117"/>
  <c r="O118"/>
  <c r="X117"/>
  <c r="Q118"/>
  <c r="R118"/>
  <c r="Y117"/>
  <c r="N118"/>
  <c r="U117"/>
  <c r="P118"/>
  <c r="W117"/>
  <c r="L117"/>
  <c r="S116"/>
  <c r="B116" s="1"/>
  <c r="D116" s="1"/>
  <c r="D131" i="7"/>
  <c r="I131" s="1"/>
  <c r="B131"/>
  <c r="G131" s="1"/>
  <c r="E131"/>
  <c r="X133"/>
  <c r="AE132"/>
  <c r="W133"/>
  <c r="AD132"/>
  <c r="V133"/>
  <c r="AC132"/>
  <c r="U133"/>
  <c r="AB132"/>
  <c r="T133"/>
  <c r="AA132"/>
  <c r="C132" s="1"/>
  <c r="H132" s="1"/>
  <c r="Y132"/>
  <c r="R133"/>
  <c r="V137" i="13" l="1"/>
  <c r="S138"/>
  <c r="N139"/>
  <c r="R138"/>
  <c r="M139"/>
  <c r="L139"/>
  <c r="Q138"/>
  <c r="U138"/>
  <c r="P139"/>
  <c r="T138"/>
  <c r="O139"/>
  <c r="X118" i="12"/>
  <c r="Q119"/>
  <c r="V118"/>
  <c r="O119"/>
  <c r="T118"/>
  <c r="M119"/>
  <c r="L118"/>
  <c r="S117"/>
  <c r="B117" s="1"/>
  <c r="D117" s="1"/>
  <c r="P119"/>
  <c r="W118"/>
  <c r="N119"/>
  <c r="U118"/>
  <c r="R119"/>
  <c r="Y118"/>
  <c r="D132" i="7"/>
  <c r="I132" s="1"/>
  <c r="B132"/>
  <c r="G132" s="1"/>
  <c r="E132"/>
  <c r="X134"/>
  <c r="AE133"/>
  <c r="W134"/>
  <c r="AD133"/>
  <c r="V134"/>
  <c r="AC133"/>
  <c r="U134"/>
  <c r="AB133"/>
  <c r="T134"/>
  <c r="AA133"/>
  <c r="C133" s="1"/>
  <c r="H133" s="1"/>
  <c r="Y133"/>
  <c r="R134"/>
  <c r="V138" i="13" l="1"/>
  <c r="O140"/>
  <c r="T139"/>
  <c r="P140"/>
  <c r="U139"/>
  <c r="M140"/>
  <c r="R139"/>
  <c r="N140"/>
  <c r="S139"/>
  <c r="L140"/>
  <c r="Q139"/>
  <c r="V139" s="1"/>
  <c r="M120" i="12"/>
  <c r="T119"/>
  <c r="O120"/>
  <c r="V119"/>
  <c r="Q120"/>
  <c r="X119"/>
  <c r="Y119"/>
  <c r="R120"/>
  <c r="U119"/>
  <c r="N120"/>
  <c r="W119"/>
  <c r="P120"/>
  <c r="S118"/>
  <c r="B118" s="1"/>
  <c r="D118" s="1"/>
  <c r="L119"/>
  <c r="D133" i="7"/>
  <c r="I133" s="1"/>
  <c r="B133"/>
  <c r="G133" s="1"/>
  <c r="E133"/>
  <c r="X135"/>
  <c r="AE134"/>
  <c r="W135"/>
  <c r="AD134"/>
  <c r="V135"/>
  <c r="AC134"/>
  <c r="U135"/>
  <c r="AB134"/>
  <c r="T135"/>
  <c r="AA134"/>
  <c r="C134" s="1"/>
  <c r="H134" s="1"/>
  <c r="Y134"/>
  <c r="R135"/>
  <c r="L141" i="13" l="1"/>
  <c r="Q140"/>
  <c r="N141"/>
  <c r="S140"/>
  <c r="M141"/>
  <c r="R140"/>
  <c r="P141"/>
  <c r="U140"/>
  <c r="O141"/>
  <c r="T140"/>
  <c r="S119" i="12"/>
  <c r="B119" s="1"/>
  <c r="D119" s="1"/>
  <c r="L120"/>
  <c r="P121"/>
  <c r="W120"/>
  <c r="N121"/>
  <c r="U120"/>
  <c r="R121"/>
  <c r="Y120"/>
  <c r="Q121"/>
  <c r="X120"/>
  <c r="O121"/>
  <c r="V120"/>
  <c r="T120"/>
  <c r="M121"/>
  <c r="D134" i="7"/>
  <c r="I134" s="1"/>
  <c r="B134"/>
  <c r="G134" s="1"/>
  <c r="E134"/>
  <c r="X136"/>
  <c r="AE135"/>
  <c r="W136"/>
  <c r="AD135"/>
  <c r="V136"/>
  <c r="AC135"/>
  <c r="U136"/>
  <c r="AB135"/>
  <c r="T136"/>
  <c r="AA135"/>
  <c r="C135" s="1"/>
  <c r="H135" s="1"/>
  <c r="Y135"/>
  <c r="R136"/>
  <c r="O142" i="13" l="1"/>
  <c r="T141"/>
  <c r="P142"/>
  <c r="U141"/>
  <c r="M142"/>
  <c r="R141"/>
  <c r="N142"/>
  <c r="S141"/>
  <c r="Q141"/>
  <c r="L142"/>
  <c r="V140"/>
  <c r="T121" i="12"/>
  <c r="M122"/>
  <c r="S120"/>
  <c r="B120" s="1"/>
  <c r="D120" s="1"/>
  <c r="L121"/>
  <c r="O122"/>
  <c r="V121"/>
  <c r="Q122"/>
  <c r="X121"/>
  <c r="Y121"/>
  <c r="R122"/>
  <c r="U121"/>
  <c r="N122"/>
  <c r="W121"/>
  <c r="P122"/>
  <c r="D135" i="7"/>
  <c r="I135" s="1"/>
  <c r="B135"/>
  <c r="G135" s="1"/>
  <c r="E135"/>
  <c r="X137"/>
  <c r="AE136"/>
  <c r="W137"/>
  <c r="AD136"/>
  <c r="V137"/>
  <c r="AC136"/>
  <c r="U137"/>
  <c r="AB136"/>
  <c r="T137"/>
  <c r="AA136"/>
  <c r="C136" s="1"/>
  <c r="H136" s="1"/>
  <c r="Y136"/>
  <c r="R137"/>
  <c r="Q142" i="13" l="1"/>
  <c r="L143"/>
  <c r="S142"/>
  <c r="N143"/>
  <c r="R142"/>
  <c r="M143"/>
  <c r="U142"/>
  <c r="P143"/>
  <c r="T142"/>
  <c r="O143"/>
  <c r="V141"/>
  <c r="W122" i="12"/>
  <c r="P123"/>
  <c r="W123" s="1"/>
  <c r="U122"/>
  <c r="N123"/>
  <c r="U123" s="1"/>
  <c r="Y122"/>
  <c r="R123"/>
  <c r="Y123" s="1"/>
  <c r="S121"/>
  <c r="B121" s="1"/>
  <c r="D121" s="1"/>
  <c r="L122"/>
  <c r="T122"/>
  <c r="M123"/>
  <c r="T123" s="1"/>
  <c r="Q123"/>
  <c r="X123" s="1"/>
  <c r="X122"/>
  <c r="O123"/>
  <c r="V123" s="1"/>
  <c r="V122"/>
  <c r="D136" i="7"/>
  <c r="I136" s="1"/>
  <c r="B136"/>
  <c r="G136" s="1"/>
  <c r="E136"/>
  <c r="X138"/>
  <c r="AE137"/>
  <c r="W138"/>
  <c r="AD137"/>
  <c r="V138"/>
  <c r="AC137"/>
  <c r="U138"/>
  <c r="AB137"/>
  <c r="T138"/>
  <c r="AA137"/>
  <c r="C137" s="1"/>
  <c r="H137" s="1"/>
  <c r="Y137"/>
  <c r="R138"/>
  <c r="T143" i="13" l="1"/>
  <c r="O144"/>
  <c r="U143"/>
  <c r="P144"/>
  <c r="R143"/>
  <c r="M144"/>
  <c r="S143"/>
  <c r="N144"/>
  <c r="L144"/>
  <c r="Q143"/>
  <c r="V142"/>
  <c r="L123" i="12"/>
  <c r="S123" s="1"/>
  <c r="B123" s="1"/>
  <c r="S122"/>
  <c r="B122" s="1"/>
  <c r="D122" s="1"/>
  <c r="D137" i="7"/>
  <c r="I137" s="1"/>
  <c r="B137"/>
  <c r="G137" s="1"/>
  <c r="E137"/>
  <c r="X139"/>
  <c r="AE138"/>
  <c r="W139"/>
  <c r="AD138"/>
  <c r="V139"/>
  <c r="AC138"/>
  <c r="U139"/>
  <c r="AB138"/>
  <c r="T139"/>
  <c r="AA138"/>
  <c r="C138" s="1"/>
  <c r="H138" s="1"/>
  <c r="Y138"/>
  <c r="R139"/>
  <c r="V143" i="13" l="1"/>
  <c r="N145"/>
  <c r="S145" s="1"/>
  <c r="S144"/>
  <c r="M145"/>
  <c r="R145" s="1"/>
  <c r="R144"/>
  <c r="P145"/>
  <c r="U145" s="1"/>
  <c r="U144"/>
  <c r="O145"/>
  <c r="T145" s="1"/>
  <c r="T144"/>
  <c r="L145"/>
  <c r="Q145" s="1"/>
  <c r="V145" s="1"/>
  <c r="Q144"/>
  <c r="V144" s="1"/>
  <c r="D123" i="12"/>
  <c r="R124"/>
  <c r="P124"/>
  <c r="N124"/>
  <c r="Q124"/>
  <c r="O124"/>
  <c r="M124"/>
  <c r="D138" i="7"/>
  <c r="I138" s="1"/>
  <c r="B138"/>
  <c r="G138" s="1"/>
  <c r="E138"/>
  <c r="X140"/>
  <c r="AE139"/>
  <c r="W140"/>
  <c r="AD139"/>
  <c r="V140"/>
  <c r="AC139"/>
  <c r="U140"/>
  <c r="AB139"/>
  <c r="T140"/>
  <c r="AA139"/>
  <c r="C139" s="1"/>
  <c r="H139" s="1"/>
  <c r="Y139"/>
  <c r="R140"/>
  <c r="M125" i="12" l="1"/>
  <c r="T124"/>
  <c r="X124"/>
  <c r="Q125"/>
  <c r="N125"/>
  <c r="U124"/>
  <c r="Y124"/>
  <c r="R125"/>
  <c r="O125"/>
  <c r="V124"/>
  <c r="C124"/>
  <c r="C125" s="1"/>
  <c r="C126" s="1"/>
  <c r="C127" s="1"/>
  <c r="C128" s="1"/>
  <c r="C129" s="1"/>
  <c r="C130" s="1"/>
  <c r="C131" s="1"/>
  <c r="C132" s="1"/>
  <c r="C133" s="1"/>
  <c r="C134" s="1"/>
  <c r="C135" s="1"/>
  <c r="L124"/>
  <c r="P125"/>
  <c r="W124"/>
  <c r="D139" i="7"/>
  <c r="I139" s="1"/>
  <c r="B139"/>
  <c r="G139" s="1"/>
  <c r="E139"/>
  <c r="X141"/>
  <c r="AE140"/>
  <c r="W141"/>
  <c r="AD140"/>
  <c r="V141"/>
  <c r="AC140"/>
  <c r="U141"/>
  <c r="AB140"/>
  <c r="T141"/>
  <c r="AA140"/>
  <c r="C140" s="1"/>
  <c r="H140" s="1"/>
  <c r="Y140"/>
  <c r="R141"/>
  <c r="S124" i="12" l="1"/>
  <c r="B124" s="1"/>
  <c r="D124" s="1"/>
  <c r="L125"/>
  <c r="Y125"/>
  <c r="R126"/>
  <c r="X125"/>
  <c r="Q126"/>
  <c r="W125"/>
  <c r="P126"/>
  <c r="O126"/>
  <c r="V125"/>
  <c r="U125"/>
  <c r="N126"/>
  <c r="T125"/>
  <c r="M126"/>
  <c r="D140" i="7"/>
  <c r="I140" s="1"/>
  <c r="B140"/>
  <c r="G140" s="1"/>
  <c r="E140"/>
  <c r="X142"/>
  <c r="AE141"/>
  <c r="W142"/>
  <c r="AD141"/>
  <c r="V142"/>
  <c r="AC141"/>
  <c r="U142"/>
  <c r="AB141"/>
  <c r="T142"/>
  <c r="AA141"/>
  <c r="C141" s="1"/>
  <c r="H141" s="1"/>
  <c r="R142"/>
  <c r="Y141"/>
  <c r="T126" i="12" l="1"/>
  <c r="M127"/>
  <c r="U126"/>
  <c r="N127"/>
  <c r="W126"/>
  <c r="P127"/>
  <c r="Q127"/>
  <c r="X126"/>
  <c r="Y126"/>
  <c r="R127"/>
  <c r="S125"/>
  <c r="B125" s="1"/>
  <c r="D125" s="1"/>
  <c r="L126"/>
  <c r="O127"/>
  <c r="V126"/>
  <c r="D141" i="7"/>
  <c r="I141" s="1"/>
  <c r="B141"/>
  <c r="G141" s="1"/>
  <c r="E141"/>
  <c r="X143"/>
  <c r="AE142"/>
  <c r="W143"/>
  <c r="AD142"/>
  <c r="V143"/>
  <c r="AC142"/>
  <c r="U143"/>
  <c r="AB142"/>
  <c r="T143"/>
  <c r="AA142"/>
  <c r="C142" s="1"/>
  <c r="H142" s="1"/>
  <c r="Y142"/>
  <c r="R143"/>
  <c r="S126" i="12" l="1"/>
  <c r="B126" s="1"/>
  <c r="D126" s="1"/>
  <c r="L127"/>
  <c r="Y127"/>
  <c r="R128"/>
  <c r="W127"/>
  <c r="P128"/>
  <c r="U127"/>
  <c r="N128"/>
  <c r="T127"/>
  <c r="M128"/>
  <c r="O128"/>
  <c r="V127"/>
  <c r="Q128"/>
  <c r="X127"/>
  <c r="D142" i="7"/>
  <c r="I142" s="1"/>
  <c r="B142"/>
  <c r="G142" s="1"/>
  <c r="E142"/>
  <c r="X144"/>
  <c r="AE143"/>
  <c r="W144"/>
  <c r="AD143"/>
  <c r="V144"/>
  <c r="AC143"/>
  <c r="U144"/>
  <c r="AB143"/>
  <c r="T144"/>
  <c r="AA143"/>
  <c r="C143" s="1"/>
  <c r="H143" s="1"/>
  <c r="R144"/>
  <c r="Y143"/>
  <c r="T128" i="12" l="1"/>
  <c r="M129"/>
  <c r="U128"/>
  <c r="N129"/>
  <c r="W128"/>
  <c r="P129"/>
  <c r="Y128"/>
  <c r="R129"/>
  <c r="S127"/>
  <c r="B127" s="1"/>
  <c r="D127" s="1"/>
  <c r="L128"/>
  <c r="Q129"/>
  <c r="X128"/>
  <c r="O129"/>
  <c r="V128"/>
  <c r="D143" i="7"/>
  <c r="I143" s="1"/>
  <c r="B143"/>
  <c r="G143" s="1"/>
  <c r="E143"/>
  <c r="X145"/>
  <c r="AE145" s="1"/>
  <c r="AE144"/>
  <c r="W145"/>
  <c r="AD145" s="1"/>
  <c r="AD144"/>
  <c r="V145"/>
  <c r="AC145" s="1"/>
  <c r="AC144"/>
  <c r="U145"/>
  <c r="AB145" s="1"/>
  <c r="AB144"/>
  <c r="T145"/>
  <c r="AA145" s="1"/>
  <c r="C145" s="1"/>
  <c r="H145" s="1"/>
  <c r="AA144"/>
  <c r="C144" s="1"/>
  <c r="H144" s="1"/>
  <c r="Y144"/>
  <c r="R145"/>
  <c r="Y145" s="1"/>
  <c r="S128" i="12" l="1"/>
  <c r="B128" s="1"/>
  <c r="D128" s="1"/>
  <c r="L129"/>
  <c r="Y129"/>
  <c r="R130"/>
  <c r="W129"/>
  <c r="P130"/>
  <c r="U129"/>
  <c r="N130"/>
  <c r="T129"/>
  <c r="M130"/>
  <c r="O130"/>
  <c r="V129"/>
  <c r="Q130"/>
  <c r="X129"/>
  <c r="D144" i="7"/>
  <c r="I144" s="1"/>
  <c r="B144"/>
  <c r="G144" s="1"/>
  <c r="D145"/>
  <c r="I145" s="1"/>
  <c r="B145"/>
  <c r="G145" s="1"/>
  <c r="E145"/>
  <c r="E144"/>
  <c r="T130" i="12" l="1"/>
  <c r="M131"/>
  <c r="U130"/>
  <c r="N131"/>
  <c r="W130"/>
  <c r="P131"/>
  <c r="Y130"/>
  <c r="R131"/>
  <c r="S129"/>
  <c r="B129" s="1"/>
  <c r="D129" s="1"/>
  <c r="L130"/>
  <c r="Q131"/>
  <c r="X130"/>
  <c r="O131"/>
  <c r="V130"/>
  <c r="S130" l="1"/>
  <c r="B130" s="1"/>
  <c r="D130" s="1"/>
  <c r="L131"/>
  <c r="Y131"/>
  <c r="R132"/>
  <c r="W131"/>
  <c r="P132"/>
  <c r="U131"/>
  <c r="N132"/>
  <c r="T131"/>
  <c r="M132"/>
  <c r="O132"/>
  <c r="V131"/>
  <c r="Q132"/>
  <c r="X131"/>
  <c r="M133" l="1"/>
  <c r="T132"/>
  <c r="N133"/>
  <c r="U132"/>
  <c r="P133"/>
  <c r="W132"/>
  <c r="R133"/>
  <c r="Y132"/>
  <c r="L132"/>
  <c r="S131"/>
  <c r="B131" s="1"/>
  <c r="D131" s="1"/>
  <c r="X132"/>
  <c r="Q133"/>
  <c r="V132"/>
  <c r="O133"/>
  <c r="O134" l="1"/>
  <c r="V133"/>
  <c r="Q134"/>
  <c r="X133"/>
  <c r="S132"/>
  <c r="B132" s="1"/>
  <c r="D132" s="1"/>
  <c r="L133"/>
  <c r="Y133"/>
  <c r="R134"/>
  <c r="W133"/>
  <c r="P134"/>
  <c r="U133"/>
  <c r="N134"/>
  <c r="T133"/>
  <c r="M134"/>
  <c r="T134" l="1"/>
  <c r="M135"/>
  <c r="T135" s="1"/>
  <c r="U134"/>
  <c r="N135"/>
  <c r="U135" s="1"/>
  <c r="W134"/>
  <c r="P135"/>
  <c r="W135" s="1"/>
  <c r="Y134"/>
  <c r="R135"/>
  <c r="Y135" s="1"/>
  <c r="S133"/>
  <c r="B133" s="1"/>
  <c r="D133" s="1"/>
  <c r="L134"/>
  <c r="Q135"/>
  <c r="X135" s="1"/>
  <c r="X134"/>
  <c r="O135"/>
  <c r="V135" s="1"/>
  <c r="V134"/>
  <c r="S134" l="1"/>
  <c r="B134" s="1"/>
  <c r="D134" s="1"/>
  <c r="L135"/>
  <c r="S135" s="1"/>
  <c r="B135" s="1"/>
  <c r="D135" l="1"/>
  <c r="Q136"/>
  <c r="O136"/>
  <c r="M136"/>
  <c r="R136"/>
  <c r="P136"/>
  <c r="N136"/>
  <c r="C136" l="1"/>
  <c r="C137" s="1"/>
  <c r="C138" s="1"/>
  <c r="C139" s="1"/>
  <c r="C140" s="1"/>
  <c r="C141" s="1"/>
  <c r="C142" s="1"/>
  <c r="C143" s="1"/>
  <c r="C144" s="1"/>
  <c r="C145" s="1"/>
  <c r="L136"/>
  <c r="W136"/>
  <c r="P137"/>
  <c r="T136"/>
  <c r="M137"/>
  <c r="Q137"/>
  <c r="X136"/>
  <c r="U136"/>
  <c r="N137"/>
  <c r="Y136"/>
  <c r="R137"/>
  <c r="O137"/>
  <c r="V136"/>
  <c r="R138" l="1"/>
  <c r="Y137"/>
  <c r="N138"/>
  <c r="U137"/>
  <c r="T137"/>
  <c r="M138"/>
  <c r="P138"/>
  <c r="W137"/>
  <c r="L137"/>
  <c r="S136"/>
  <c r="B136" s="1"/>
  <c r="D136" s="1"/>
  <c r="V137"/>
  <c r="O138"/>
  <c r="X137"/>
  <c r="Q138"/>
  <c r="Q139" l="1"/>
  <c r="X138"/>
  <c r="V138"/>
  <c r="O139"/>
  <c r="T138"/>
  <c r="M139"/>
  <c r="L138"/>
  <c r="S137"/>
  <c r="B137" s="1"/>
  <c r="D137" s="1"/>
  <c r="P139"/>
  <c r="W138"/>
  <c r="N139"/>
  <c r="U138"/>
  <c r="R139"/>
  <c r="Y138"/>
  <c r="T139" l="1"/>
  <c r="M140"/>
  <c r="V139"/>
  <c r="O140"/>
  <c r="R140"/>
  <c r="Y139"/>
  <c r="N140"/>
  <c r="U139"/>
  <c r="P140"/>
  <c r="W139"/>
  <c r="L139"/>
  <c r="S138"/>
  <c r="B138" s="1"/>
  <c r="D138" s="1"/>
  <c r="X139"/>
  <c r="Q140"/>
  <c r="X140" l="1"/>
  <c r="Q141"/>
  <c r="V140"/>
  <c r="O141"/>
  <c r="T140"/>
  <c r="M141"/>
  <c r="L140"/>
  <c r="S139"/>
  <c r="B139" s="1"/>
  <c r="D139" s="1"/>
  <c r="P141"/>
  <c r="W140"/>
  <c r="N141"/>
  <c r="U140"/>
  <c r="R141"/>
  <c r="Y140"/>
  <c r="T141" l="1"/>
  <c r="M142"/>
  <c r="O142"/>
  <c r="V141"/>
  <c r="Q142"/>
  <c r="X141"/>
  <c r="Y141"/>
  <c r="R142"/>
  <c r="U141"/>
  <c r="N142"/>
  <c r="W141"/>
  <c r="P142"/>
  <c r="S140"/>
  <c r="B140" s="1"/>
  <c r="D140" s="1"/>
  <c r="L141"/>
  <c r="S141" l="1"/>
  <c r="B141" s="1"/>
  <c r="D141" s="1"/>
  <c r="L142"/>
  <c r="W142"/>
  <c r="P143"/>
  <c r="U142"/>
  <c r="N143"/>
  <c r="Y142"/>
  <c r="R143"/>
  <c r="T142"/>
  <c r="M143"/>
  <c r="Q143"/>
  <c r="X142"/>
  <c r="O143"/>
  <c r="V142"/>
  <c r="T143" l="1"/>
  <c r="M144"/>
  <c r="Y143"/>
  <c r="R144"/>
  <c r="U143"/>
  <c r="N144"/>
  <c r="W143"/>
  <c r="P144"/>
  <c r="S142"/>
  <c r="B142" s="1"/>
  <c r="D142" s="1"/>
  <c r="L143"/>
  <c r="O144"/>
  <c r="V143"/>
  <c r="Q144"/>
  <c r="X143"/>
  <c r="L144" l="1"/>
  <c r="S143"/>
  <c r="B143" s="1"/>
  <c r="D143" s="1"/>
  <c r="W144"/>
  <c r="P145"/>
  <c r="W145" s="1"/>
  <c r="U144"/>
  <c r="N145"/>
  <c r="U145" s="1"/>
  <c r="Y144"/>
  <c r="R145"/>
  <c r="Y145" s="1"/>
  <c r="T144"/>
  <c r="M145"/>
  <c r="T145" s="1"/>
  <c r="X144"/>
  <c r="Q145"/>
  <c r="X145" s="1"/>
  <c r="V144"/>
  <c r="O145"/>
  <c r="V145" s="1"/>
  <c r="S144" l="1"/>
  <c r="B144" s="1"/>
  <c r="D144" s="1"/>
  <c r="L145"/>
  <c r="S145" s="1"/>
  <c r="B145" s="1"/>
  <c r="D145" s="1"/>
</calcChain>
</file>

<file path=xl/sharedStrings.xml><?xml version="1.0" encoding="utf-8"?>
<sst xmlns="http://schemas.openxmlformats.org/spreadsheetml/2006/main" count="233" uniqueCount="126">
  <si>
    <t>Renten</t>
  </si>
  <si>
    <t>IBOXX® € INFLATION-LINKED TR-INDEX  ETF</t>
  </si>
  <si>
    <t>LU0290358224</t>
  </si>
  <si>
    <t>Thesaurierend</t>
  </si>
  <si>
    <t>IBOXX® € SOVEREIGNS EUROZONE TR INDEX ETF</t>
  </si>
  <si>
    <t>LU0290355717</t>
  </si>
  <si>
    <t>Aktien</t>
  </si>
  <si>
    <t>MSCI EMERGING MARKETS  TRN INDEX ETF</t>
  </si>
  <si>
    <t>LU0292107645</t>
  </si>
  <si>
    <t>MSCI EUROPE SMALL CAP TRN INDEX ETF</t>
  </si>
  <si>
    <t>LU0322253906</t>
  </si>
  <si>
    <t>MSCI EUROPE TRN INDEX ETF</t>
  </si>
  <si>
    <t>LU0274209237</t>
  </si>
  <si>
    <t>MSCI EUROPE VALUE TRN INDEX ETF</t>
  </si>
  <si>
    <t>LU0486851024</t>
  </si>
  <si>
    <t>MSCI USA TRN INDEX ETF</t>
  </si>
  <si>
    <t>LU0274210672</t>
  </si>
  <si>
    <t>Assetklasse</t>
  </si>
  <si>
    <t>Name</t>
  </si>
  <si>
    <t>ISIN</t>
  </si>
  <si>
    <t>Ertrag</t>
  </si>
  <si>
    <t>TER p.a.</t>
  </si>
  <si>
    <t>Anteil</t>
  </si>
  <si>
    <t>USA</t>
  </si>
  <si>
    <t>AVG-TER</t>
  </si>
  <si>
    <t xml:space="preserve">Der IBOXX € SOVEREIGNS EUROZONE® bildet die Gesamtheit der auf Euro lautenden Staatsanleihen ab. Innerhalb des Index werden die einzelnen Anleihen auf Basis ihres ausstehenden Volumens gewichtet. Kuponzahlungen werden in den Index reinvestiert. </t>
  </si>
  <si>
    <t>Der IBOXX EURO INFLATION-LINKED TOTAL RETURN INDEX® deckt die wichtigsten staatlichen und quasi-staatlichen inflationsgebundenen Anleihemärkte der Eurozone ab. Das ausstehende Volumen einer Anleihe bestimmt ihre Indexgewichtung. Der Index ist nach der Marktkapitalisierung gewichtet. Kuponzahlungen werden in den Index reinvestiert.</t>
  </si>
  <si>
    <t>Der MSCI EUROPE VALUE TRN INDEX ETF ist ein die Streubesitz-Marktkapitalisierung berücksichtigender Index, der die Wertentwicklung von europäischen Unternehmen mit hoher und mittlerer Marktkapitalisierung, die als "Substanztitel" eingestuft werden, abbilden soll. Ein "Substanztitel" ist die Aktie eines Unternehmens, das angesichts seines Aktienkurses im Vergleich zu seinem Unternehmenswert und Ertragswachstum am Markt unterbewertet ist und damit Potenzial für einen Kursanstieg auf den tatsächlichen Wert des Unternehmens bietet. Die drei folgenden Kennzahlen werden bei der Auswahl der den Index bildenden Substanztitel berücksichtigt: (i) Kurs/Buchwert-Verhältnis, (ii) Verhältnis Gewinnschätzungen auf 12-Monats-Sicht zu Kurs, (iii) Kurs/Dividendenrendite-Verhältnis.</t>
  </si>
  <si>
    <t>Der MSCI EUROPE SMALL CAP TRN INDEX ETF ist ein nach der Streubesitz-Marktkapitalisierung gewichteter Index, der die Kursentwicklung der Aktien im Small Cap-Segment des europäischen Marktes messen soll. Die Abdeckung des europäischen Marktes durch den Index ergibt sich aus der Differenz zwischen der Marktabdeckung des europäischen Investable Market-Index, dem MSCI Total Return Net Europe Investable Market Index (d.h. 99% + 1% oder -0,5% des europäischen investierbaren Aktienuniversums) und dem europäischen Standard-Index, dem MSCI Total Return Net Europe Index (d.h. 85% +/- 5% des europäischen investierbaren Aktienuniversums).</t>
  </si>
  <si>
    <t xml:space="preserve">Der MSCI Emerging Markets Total Return Net Index (der “Index”) ist ein um Streubesitz adjustierter marktkapitalisierungsgewichteter Index der die Wertentwicklung der gobalen Emerging Markets wiederspiegelt. Im Juni 2006 enthielt der Index die folgenden 25 Laenderindices: Argentinien, Brasilien, Chile, China, Columbien, Tschechische Republik, Aegypten, Ungarn, Indien, Indonesien, Israel, Jordanien, Korea, Malaysia, Mexiko, Marokko, Pakistan, Peru, Philipinen, Polen, Russland, Suedafrika, Taiwan, Thailand und Tuerkei. </t>
  </si>
  <si>
    <t>Der MSCI EUROPE TRN INDEX ETF (Large Caps + Mid Caps) ist ein die Streubesitz-Marktkapitalisierung berücksichtigender Index, der die Wertentwicklung der entwickelten Aktienmärkte in Europa auf Grundlage der Gesamtrendite ("Total Return") mit reinvestierten Nettodividenden abbilden soll. Im August 2006 beinhaltete der Index Bestandteile aus folgenden 16 Industrieländern: Belgien, Dänemark, Deutschland, Finnland, Frankreich, Griechenland, Irland, Italien, Niederlande, Norwegen, Österreich, Portugal, Schweden, Schweiz, Spanien und Vereinigtes Königreich.</t>
  </si>
  <si>
    <t>Werte</t>
  </si>
  <si>
    <t>Marktkapitalisierung</t>
  </si>
  <si>
    <t>USD 3.168,34 Milliarden</t>
  </si>
  <si>
    <t>USD 6.026,44 Milliarden</t>
  </si>
  <si>
    <t>USD 701,27 Milliarden</t>
  </si>
  <si>
    <t>KGV</t>
  </si>
  <si>
    <t>USD 9.880,41 Milliarden</t>
  </si>
  <si>
    <t>Index Level :</t>
  </si>
  <si>
    <t>Price</t>
  </si>
  <si>
    <t>Currency :</t>
  </si>
  <si>
    <t>EUR</t>
  </si>
  <si>
    <t>Date</t>
  </si>
  <si>
    <t>Korrelationen / 5 Jahre</t>
  </si>
  <si>
    <t>-</t>
  </si>
  <si>
    <t>Euro</t>
  </si>
  <si>
    <t>GBP</t>
  </si>
  <si>
    <t>CHF</t>
  </si>
  <si>
    <t>USD</t>
  </si>
  <si>
    <t>HKD</t>
  </si>
  <si>
    <t>BRL</t>
  </si>
  <si>
    <t>KRW</t>
  </si>
  <si>
    <t>TWD</t>
  </si>
  <si>
    <t>Anleihen sichern Einkommen in Bärenmärkten.</t>
  </si>
  <si>
    <t>Europäische Aktien senken das Währungsrisiko.</t>
  </si>
  <si>
    <t>Kleine Unternehmen erhöhen die Rendite und diversifizieren.</t>
  </si>
  <si>
    <t>Value Unternehmen erhöhen die Rendite.</t>
  </si>
  <si>
    <t>US Aktien diversifizieren.</t>
  </si>
  <si>
    <t>Linker schützen vor Inflation und diversifizieren</t>
  </si>
  <si>
    <t>Europa vor Welt: Europäische Unternehmen bekommen das gleiche Gewicht wie nicht-europäische.</t>
  </si>
  <si>
    <t>Schwellenländer Aktien erhöhen die Rendite und diversifizieren.</t>
  </si>
  <si>
    <t>Einfachheit vor Komplexität: Auf einen kleinen Anteil an Rohstoffe und Immobilien, die ein weiteres Diversifikationspotential bieten, wird verzichtet.</t>
  </si>
  <si>
    <t>1/N Heuristik: Wenn man das EM ETF gedanktlich in BRIC und übrige EM splittet*, gehen alle 8 Bestandteile des Portfolios in gleichem Maße ein.</t>
  </si>
  <si>
    <t>* Brasilien (16,07%), Russland (6,22%), Indien (8,20%) und China (18,55%) machen 50% des EM Index aus.</t>
  </si>
  <si>
    <t>Summe</t>
  </si>
  <si>
    <t>Value</t>
  </si>
  <si>
    <t>Small Cap</t>
  </si>
  <si>
    <t>EM</t>
  </si>
  <si>
    <t>Europe</t>
  </si>
  <si>
    <t>€ Bonds</t>
  </si>
  <si>
    <t>€ Linker</t>
  </si>
  <si>
    <t>EUROPE Small Cap</t>
  </si>
  <si>
    <t>EUROPE (Large+Mid Cap)</t>
  </si>
  <si>
    <t>EUROPE (Large+Mid Cap) Value</t>
  </si>
  <si>
    <t>EM (Large+Mid Cap)</t>
  </si>
  <si>
    <t>USA (Large+Mid Cap)</t>
  </si>
  <si>
    <t>normalisiert auf 100, Euro Basis</t>
  </si>
  <si>
    <t>Einzahlungen</t>
  </si>
  <si>
    <t>Anteile</t>
  </si>
  <si>
    <t>Wertentwicklung</t>
  </si>
  <si>
    <t>50/50</t>
  </si>
  <si>
    <t xml:space="preserve"> Inflation-Linked</t>
  </si>
  <si>
    <t>iBoxx Eurozone</t>
  </si>
  <si>
    <t>iBoxx € norm</t>
  </si>
  <si>
    <t>iBoxx</t>
  </si>
  <si>
    <t>Stocks</t>
  </si>
  <si>
    <t>G/V Stocks</t>
  </si>
  <si>
    <t>G/V iBoxx</t>
  </si>
  <si>
    <t>Industrieländer vor Schwellenländer: Industrieländeraktien werden doppelt gewichtet.</t>
  </si>
  <si>
    <t>Das EM ETF wird ggf. in der Zukunft in BRIC und Schwelleländer gesplittet (Derzeit mit den db x-trackers nicht anders umsetzbar).</t>
  </si>
  <si>
    <t>Die Indizes im Detail</t>
  </si>
  <si>
    <t>G/V 50-50</t>
  </si>
  <si>
    <t>Risikoklasse</t>
  </si>
  <si>
    <t>EUROPE</t>
  </si>
  <si>
    <t>NORTH AMERICA</t>
  </si>
  <si>
    <t>PACIFIC</t>
  </si>
  <si>
    <t>iBOXX €</t>
  </si>
  <si>
    <t>NA</t>
  </si>
  <si>
    <t>PAC</t>
  </si>
  <si>
    <t>BOND</t>
  </si>
  <si>
    <t>Rebalancing Formel</t>
  </si>
  <si>
    <t>Weltportfolio REB</t>
  </si>
  <si>
    <t>Chelona B&amp;H</t>
  </si>
  <si>
    <t>G/V Chelona B&amp;H</t>
  </si>
  <si>
    <t>Chelona REB</t>
  </si>
  <si>
    <t>G/V Chelona REB</t>
  </si>
  <si>
    <t>Portfolio Chelona</t>
  </si>
  <si>
    <t>Asset Allocation und Infos zu den Indizes</t>
  </si>
  <si>
    <t>Kartei</t>
  </si>
  <si>
    <t>Inhalt</t>
  </si>
  <si>
    <t>Korrelationen</t>
  </si>
  <si>
    <t>Morningstar X-Ray</t>
  </si>
  <si>
    <t>Screenshots der Portfolioanalyse</t>
  </si>
  <si>
    <t>iBoxx Chart</t>
  </si>
  <si>
    <t>Zeigt, dass sich inflationsgeschützte Staatsanleihen nicht schelchter entwickelt haben</t>
  </si>
  <si>
    <t>MSCI Chart</t>
  </si>
  <si>
    <t>Zeigt, dass EM und SC sowie Value (phasenweise) besser rentieren</t>
  </si>
  <si>
    <t>Sparplan Chart</t>
  </si>
  <si>
    <t>Vergleich verschiedener Portfolios bei 4x600 Euro ab Dez. 1998</t>
  </si>
  <si>
    <t>Sparplan Chart Light</t>
  </si>
  <si>
    <t>Zeigt, dass das Portfolio Chelona nicht schlechter abgeschnitten hätte als ein ARERO Weltportfolio ohne Rohstoffe</t>
  </si>
  <si>
    <t>GV Chart</t>
  </si>
  <si>
    <t>Gewinn/Verlust Chart</t>
  </si>
  <si>
    <t>…</t>
  </si>
  <si>
    <t>MSCI und iBOXX Daten sowie zugrundliegende Sparplan Berechnungen</t>
  </si>
  <si>
    <t>Korrelationen zwischen den ETFs und kurze Begründung der gewählten Asset Allocation</t>
  </si>
</sst>
</file>

<file path=xl/styles.xml><?xml version="1.0" encoding="utf-8"?>
<styleSheet xmlns="http://schemas.openxmlformats.org/spreadsheetml/2006/main">
  <numFmts count="1">
    <numFmt numFmtId="164" formatCode="mmm\ dd\,\ yyyy"/>
  </numFmts>
  <fonts count="5">
    <font>
      <sz val="11"/>
      <color theme="1"/>
      <name val="Calibri"/>
      <family val="2"/>
      <scheme val="minor"/>
    </font>
    <font>
      <b/>
      <sz val="11"/>
      <color theme="1"/>
      <name val="Calibri"/>
      <family val="2"/>
      <scheme val="minor"/>
    </font>
    <font>
      <b/>
      <sz val="10"/>
      <name val="Arial"/>
      <family val="2"/>
    </font>
    <font>
      <sz val="10"/>
      <name val="Arial"/>
      <family val="2"/>
    </font>
    <font>
      <b/>
      <i/>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
    <border>
      <left/>
      <right/>
      <top/>
      <bottom/>
      <diagonal/>
    </border>
  </borders>
  <cellStyleXfs count="2">
    <xf numFmtId="0" fontId="0" fillId="0" borderId="0"/>
    <xf numFmtId="0" fontId="3" fillId="0" borderId="0" applyNumberFormat="0" applyFont="0" applyFill="0" applyBorder="0" applyAlignment="0" applyProtection="0"/>
  </cellStyleXfs>
  <cellXfs count="47">
    <xf numFmtId="0" fontId="0" fillId="0" borderId="0" xfId="0"/>
    <xf numFmtId="0" fontId="2" fillId="2" borderId="0" xfId="0" applyNumberFormat="1" applyFont="1" applyFill="1" applyAlignment="1">
      <alignment horizontal="left"/>
    </xf>
    <xf numFmtId="10" fontId="2" fillId="2" borderId="0" xfId="0" applyNumberFormat="1" applyFont="1" applyFill="1" applyAlignment="1">
      <alignment horizontal="right"/>
    </xf>
    <xf numFmtId="0" fontId="2" fillId="2" borderId="0" xfId="0" applyNumberFormat="1" applyFont="1" applyFill="1" applyAlignment="1">
      <alignment horizontal="center"/>
    </xf>
    <xf numFmtId="0" fontId="1" fillId="2" borderId="0" xfId="0" applyFont="1" applyFill="1" applyAlignment="1">
      <alignment horizontal="center"/>
    </xf>
    <xf numFmtId="10" fontId="1" fillId="2" borderId="0" xfId="0" applyNumberFormat="1" applyFont="1" applyFill="1" applyAlignment="1">
      <alignment horizontal="center"/>
    </xf>
    <xf numFmtId="0" fontId="0" fillId="2" borderId="0" xfId="0" applyFill="1"/>
    <xf numFmtId="0" fontId="0" fillId="2" borderId="0" xfId="0" applyNumberFormat="1" applyFill="1" applyAlignment="1">
      <alignment horizontal="left"/>
    </xf>
    <xf numFmtId="10" fontId="0" fillId="2" borderId="0" xfId="0" applyNumberFormat="1" applyFill="1"/>
    <xf numFmtId="10" fontId="0" fillId="2" borderId="0" xfId="0" applyNumberFormat="1" applyFill="1" applyAlignment="1">
      <alignment horizontal="right"/>
    </xf>
    <xf numFmtId="0" fontId="0" fillId="2" borderId="0" xfId="0" applyFill="1" applyAlignment="1">
      <alignment horizontal="center"/>
    </xf>
    <xf numFmtId="9" fontId="0" fillId="2" borderId="0" xfId="0" applyNumberFormat="1" applyFill="1" applyAlignment="1">
      <alignment horizontal="center"/>
    </xf>
    <xf numFmtId="9" fontId="0" fillId="2" borderId="0" xfId="0" applyNumberFormat="1" applyFill="1"/>
    <xf numFmtId="10" fontId="1" fillId="2" borderId="0" xfId="0" applyNumberFormat="1" applyFont="1" applyFill="1"/>
    <xf numFmtId="10" fontId="4" fillId="2" borderId="0" xfId="0" applyNumberFormat="1" applyFont="1" applyFill="1" applyAlignment="1">
      <alignment horizontal="center"/>
    </xf>
    <xf numFmtId="10" fontId="4" fillId="2" borderId="0" xfId="0" applyNumberFormat="1" applyFont="1" applyFill="1"/>
    <xf numFmtId="0" fontId="1" fillId="2" borderId="0" xfId="0" applyNumberFormat="1" applyFont="1" applyFill="1" applyAlignment="1">
      <alignment horizontal="left"/>
    </xf>
    <xf numFmtId="0" fontId="1" fillId="2" borderId="0" xfId="0" applyFont="1" applyFill="1"/>
    <xf numFmtId="0" fontId="0" fillId="2" borderId="0" xfId="0" applyNumberFormat="1" applyFill="1" applyAlignment="1">
      <alignment horizontal="center"/>
    </xf>
    <xf numFmtId="14" fontId="0" fillId="2" borderId="0" xfId="0" applyNumberFormat="1" applyFill="1"/>
    <xf numFmtId="14" fontId="0" fillId="2" borderId="0" xfId="0" applyNumberFormat="1" applyFill="1" applyAlignment="1">
      <alignment horizontal="center"/>
    </xf>
    <xf numFmtId="2" fontId="0" fillId="2" borderId="0" xfId="0" applyNumberFormat="1" applyFill="1"/>
    <xf numFmtId="2" fontId="0" fillId="2" borderId="0" xfId="0" applyNumberFormat="1" applyFill="1" applyAlignment="1">
      <alignment horizontal="center"/>
    </xf>
    <xf numFmtId="0" fontId="1" fillId="3" borderId="0" xfId="0" applyNumberFormat="1" applyFont="1" applyFill="1" applyAlignment="1">
      <alignment horizontal="left"/>
    </xf>
    <xf numFmtId="0" fontId="0" fillId="3" borderId="0" xfId="0" applyFill="1"/>
    <xf numFmtId="0" fontId="1" fillId="3" borderId="0" xfId="0" applyFont="1" applyFill="1"/>
    <xf numFmtId="14" fontId="0" fillId="3" borderId="0" xfId="0" applyNumberFormat="1" applyFill="1" applyAlignment="1">
      <alignment horizontal="center"/>
    </xf>
    <xf numFmtId="2" fontId="0" fillId="3" borderId="0" xfId="0" applyNumberFormat="1" applyFill="1" applyAlignment="1">
      <alignment horizontal="center"/>
    </xf>
    <xf numFmtId="0" fontId="0" fillId="3" borderId="0" xfId="0" applyFill="1" applyAlignment="1">
      <alignment horizontal="center"/>
    </xf>
    <xf numFmtId="0" fontId="0" fillId="2" borderId="0" xfId="0" applyFill="1" applyAlignment="1">
      <alignment horizontal="justify" vertical="center" wrapText="1"/>
    </xf>
    <xf numFmtId="0" fontId="2" fillId="2" borderId="0" xfId="1" applyNumberFormat="1" applyFont="1" applyFill="1" applyBorder="1" applyAlignment="1"/>
    <xf numFmtId="1" fontId="3" fillId="2" borderId="0" xfId="1" applyNumberFormat="1" applyFont="1" applyFill="1" applyBorder="1" applyAlignment="1"/>
    <xf numFmtId="0" fontId="3" fillId="2" borderId="0" xfId="1" applyNumberFormat="1" applyFont="1" applyFill="1" applyBorder="1" applyAlignment="1"/>
    <xf numFmtId="1" fontId="2" fillId="2" borderId="0" xfId="1" applyNumberFormat="1" applyFont="1" applyFill="1" applyBorder="1" applyAlignment="1"/>
    <xf numFmtId="164" fontId="3" fillId="2" borderId="0" xfId="1" applyNumberFormat="1" applyFont="1" applyFill="1" applyBorder="1" applyAlignment="1"/>
    <xf numFmtId="10" fontId="0" fillId="2" borderId="0" xfId="0" applyNumberFormat="1" applyFill="1" applyAlignment="1">
      <alignment horizontal="center"/>
    </xf>
    <xf numFmtId="10" fontId="0" fillId="2" borderId="0" xfId="0" applyNumberFormat="1" applyFont="1" applyFill="1" applyBorder="1" applyAlignment="1">
      <alignment horizontal="center"/>
    </xf>
    <xf numFmtId="0" fontId="2" fillId="2" borderId="0" xfId="0" applyNumberFormat="1" applyFont="1" applyFill="1" applyBorder="1" applyAlignment="1">
      <alignment horizontal="center"/>
    </xf>
    <xf numFmtId="2" fontId="2" fillId="2" borderId="0" xfId="0" applyNumberFormat="1" applyFont="1" applyFill="1" applyBorder="1" applyAlignment="1">
      <alignment horizontal="center"/>
    </xf>
    <xf numFmtId="2" fontId="1" fillId="2" borderId="0" xfId="0" applyNumberFormat="1" applyFont="1" applyFill="1" applyAlignment="1">
      <alignment horizontal="center"/>
    </xf>
    <xf numFmtId="164" fontId="0" fillId="2" borderId="0" xfId="0" applyNumberFormat="1" applyFont="1" applyFill="1" applyBorder="1" applyAlignment="1">
      <alignment horizontal="center"/>
    </xf>
    <xf numFmtId="2" fontId="0" fillId="2" borderId="0" xfId="0" applyNumberFormat="1" applyFont="1" applyFill="1" applyBorder="1" applyAlignment="1">
      <alignment horizontal="center"/>
    </xf>
    <xf numFmtId="1" fontId="0" fillId="2" borderId="0" xfId="0" applyNumberFormat="1" applyFill="1" applyAlignment="1">
      <alignment horizontal="center"/>
    </xf>
    <xf numFmtId="0" fontId="0" fillId="2" borderId="0" xfId="0" applyNumberFormat="1" applyFont="1" applyFill="1" applyBorder="1" applyAlignment="1">
      <alignment horizontal="center"/>
    </xf>
    <xf numFmtId="0" fontId="0" fillId="2" borderId="0" xfId="0" applyFill="1" applyAlignment="1">
      <alignment horizontal="left"/>
    </xf>
    <xf numFmtId="0" fontId="0" fillId="2" borderId="0" xfId="0" applyFill="1" applyAlignment="1">
      <alignment horizontal="justify" vertical="center" wrapText="1"/>
    </xf>
    <xf numFmtId="0" fontId="0" fillId="2" borderId="0" xfId="0" applyFill="1" applyAlignment="1">
      <alignment horizontal="center"/>
    </xf>
  </cellXfs>
  <cellStyles count="2">
    <cellStyle name="Standard" xfId="0" builtinId="0"/>
    <cellStyle name="Standard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lang val="de-DE"/>
  <c:chart>
    <c:plotArea>
      <c:layout/>
      <c:pieChart>
        <c:varyColors val="1"/>
        <c:ser>
          <c:idx val="0"/>
          <c:order val="0"/>
          <c:cat>
            <c:strRef>
              <c:f>'Portfolio Chelona'!$B$2:$B$8</c:f>
              <c:strCache>
                <c:ptCount val="7"/>
                <c:pt idx="0">
                  <c:v>IBOXX® € SOVEREIGNS EUROZONE TR INDEX ETF</c:v>
                </c:pt>
                <c:pt idx="1">
                  <c:v>IBOXX® € INFLATION-LINKED TR-INDEX  ETF</c:v>
                </c:pt>
                <c:pt idx="2">
                  <c:v>MSCI EUROPE TRN INDEX ETF</c:v>
                </c:pt>
                <c:pt idx="3">
                  <c:v>MSCI EUROPE VALUE TRN INDEX ETF</c:v>
                </c:pt>
                <c:pt idx="4">
                  <c:v>MSCI EUROPE SMALL CAP TRN INDEX ETF</c:v>
                </c:pt>
                <c:pt idx="5">
                  <c:v>MSCI USA TRN INDEX ETF</c:v>
                </c:pt>
                <c:pt idx="6">
                  <c:v>MSCI EMERGING MARKETS  TRN INDEX ETF</c:v>
                </c:pt>
              </c:strCache>
            </c:strRef>
          </c:cat>
          <c:val>
            <c:numRef>
              <c:f>'Portfolio Chelona'!$C$2:$C$8</c:f>
              <c:numCache>
                <c:formatCode>0.00%</c:formatCode>
                <c:ptCount val="7"/>
                <c:pt idx="0">
                  <c:v>0.125</c:v>
                </c:pt>
                <c:pt idx="1">
                  <c:v>0.125</c:v>
                </c:pt>
                <c:pt idx="2">
                  <c:v>0.125</c:v>
                </c:pt>
                <c:pt idx="3">
                  <c:v>0.125</c:v>
                </c:pt>
                <c:pt idx="4">
                  <c:v>0.125</c:v>
                </c:pt>
                <c:pt idx="5">
                  <c:v>0.125</c:v>
                </c:pt>
                <c:pt idx="6">
                  <c:v>0.25</c:v>
                </c:pt>
              </c:numCache>
            </c:numRef>
          </c:val>
        </c:ser>
        <c:firstSliceAng val="0"/>
      </c:pieChart>
    </c:plotArea>
    <c:legend>
      <c:legendPos val="r"/>
      <c:layout/>
    </c:legend>
    <c:plotVisOnly val="1"/>
  </c:chart>
  <c:printSettings>
    <c:headerFooter/>
    <c:pageMargins b="0.78740157499999996" l="0.70000000000000007" r="0.70000000000000007" t="0.78740157499999996"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de-DE"/>
  <c:chart>
    <c:plotArea>
      <c:layout/>
      <c:lineChart>
        <c:grouping val="standard"/>
        <c:ser>
          <c:idx val="0"/>
          <c:order val="0"/>
          <c:tx>
            <c:strRef>
              <c:f>'iBOXX Data'!$B$1</c:f>
              <c:strCache>
                <c:ptCount val="1"/>
                <c:pt idx="0">
                  <c:v> Inflation-Linked</c:v>
                </c:pt>
              </c:strCache>
            </c:strRef>
          </c:tx>
          <c:cat>
            <c:numRef>
              <c:f>'iBOXX Data'!$A$2:$A$144</c:f>
              <c:numCache>
                <c:formatCode>dd/mm/yyyy</c:formatCode>
                <c:ptCount val="143"/>
                <c:pt idx="0">
                  <c:v>36160</c:v>
                </c:pt>
                <c:pt idx="1">
                  <c:v>36191</c:v>
                </c:pt>
                <c:pt idx="2">
                  <c:v>36219</c:v>
                </c:pt>
                <c:pt idx="3">
                  <c:v>36250</c:v>
                </c:pt>
                <c:pt idx="4">
                  <c:v>36280</c:v>
                </c:pt>
                <c:pt idx="5">
                  <c:v>36311</c:v>
                </c:pt>
                <c:pt idx="6">
                  <c:v>36341</c:v>
                </c:pt>
                <c:pt idx="7">
                  <c:v>36372</c:v>
                </c:pt>
                <c:pt idx="8">
                  <c:v>36403</c:v>
                </c:pt>
                <c:pt idx="9">
                  <c:v>36433</c:v>
                </c:pt>
                <c:pt idx="10">
                  <c:v>36464</c:v>
                </c:pt>
                <c:pt idx="11">
                  <c:v>36494</c:v>
                </c:pt>
                <c:pt idx="12">
                  <c:v>36525</c:v>
                </c:pt>
                <c:pt idx="13">
                  <c:v>36556</c:v>
                </c:pt>
                <c:pt idx="14">
                  <c:v>36585</c:v>
                </c:pt>
                <c:pt idx="15">
                  <c:v>36616</c:v>
                </c:pt>
                <c:pt idx="16">
                  <c:v>36646</c:v>
                </c:pt>
                <c:pt idx="17">
                  <c:v>36677</c:v>
                </c:pt>
                <c:pt idx="18">
                  <c:v>36707</c:v>
                </c:pt>
                <c:pt idx="19">
                  <c:v>36738</c:v>
                </c:pt>
                <c:pt idx="20">
                  <c:v>36769</c:v>
                </c:pt>
                <c:pt idx="21">
                  <c:v>36799</c:v>
                </c:pt>
                <c:pt idx="22">
                  <c:v>36830</c:v>
                </c:pt>
                <c:pt idx="23">
                  <c:v>36860</c:v>
                </c:pt>
                <c:pt idx="24">
                  <c:v>36891</c:v>
                </c:pt>
                <c:pt idx="25">
                  <c:v>36922</c:v>
                </c:pt>
                <c:pt idx="26">
                  <c:v>36950</c:v>
                </c:pt>
                <c:pt idx="27">
                  <c:v>36981</c:v>
                </c:pt>
                <c:pt idx="28">
                  <c:v>37011</c:v>
                </c:pt>
                <c:pt idx="29">
                  <c:v>37042</c:v>
                </c:pt>
                <c:pt idx="30">
                  <c:v>37072</c:v>
                </c:pt>
                <c:pt idx="31">
                  <c:v>37103</c:v>
                </c:pt>
                <c:pt idx="32">
                  <c:v>37134</c:v>
                </c:pt>
                <c:pt idx="33">
                  <c:v>37164</c:v>
                </c:pt>
                <c:pt idx="34">
                  <c:v>37195</c:v>
                </c:pt>
                <c:pt idx="35">
                  <c:v>37225</c:v>
                </c:pt>
                <c:pt idx="36">
                  <c:v>37256</c:v>
                </c:pt>
                <c:pt idx="37">
                  <c:v>37287</c:v>
                </c:pt>
                <c:pt idx="38">
                  <c:v>37315</c:v>
                </c:pt>
                <c:pt idx="39">
                  <c:v>37346</c:v>
                </c:pt>
                <c:pt idx="40">
                  <c:v>37376</c:v>
                </c:pt>
                <c:pt idx="41">
                  <c:v>37407</c:v>
                </c:pt>
                <c:pt idx="42">
                  <c:v>37437</c:v>
                </c:pt>
                <c:pt idx="43">
                  <c:v>37468</c:v>
                </c:pt>
                <c:pt idx="44">
                  <c:v>37499</c:v>
                </c:pt>
                <c:pt idx="45">
                  <c:v>37529</c:v>
                </c:pt>
                <c:pt idx="46">
                  <c:v>37560</c:v>
                </c:pt>
                <c:pt idx="47">
                  <c:v>37590</c:v>
                </c:pt>
                <c:pt idx="48">
                  <c:v>37621</c:v>
                </c:pt>
                <c:pt idx="49">
                  <c:v>37652</c:v>
                </c:pt>
                <c:pt idx="50">
                  <c:v>37680</c:v>
                </c:pt>
                <c:pt idx="51">
                  <c:v>37711</c:v>
                </c:pt>
                <c:pt idx="52">
                  <c:v>37741</c:v>
                </c:pt>
                <c:pt idx="53">
                  <c:v>37772</c:v>
                </c:pt>
                <c:pt idx="54">
                  <c:v>37802</c:v>
                </c:pt>
                <c:pt idx="55">
                  <c:v>37833</c:v>
                </c:pt>
                <c:pt idx="56">
                  <c:v>37864</c:v>
                </c:pt>
                <c:pt idx="57">
                  <c:v>37894</c:v>
                </c:pt>
                <c:pt idx="58">
                  <c:v>37925</c:v>
                </c:pt>
                <c:pt idx="59">
                  <c:v>37955</c:v>
                </c:pt>
                <c:pt idx="60">
                  <c:v>37986</c:v>
                </c:pt>
                <c:pt idx="61">
                  <c:v>38017</c:v>
                </c:pt>
                <c:pt idx="62">
                  <c:v>38046</c:v>
                </c:pt>
                <c:pt idx="63">
                  <c:v>38077</c:v>
                </c:pt>
                <c:pt idx="64">
                  <c:v>38107</c:v>
                </c:pt>
                <c:pt idx="65">
                  <c:v>38138</c:v>
                </c:pt>
                <c:pt idx="66">
                  <c:v>38168</c:v>
                </c:pt>
                <c:pt idx="67">
                  <c:v>38199</c:v>
                </c:pt>
                <c:pt idx="68">
                  <c:v>38230</c:v>
                </c:pt>
                <c:pt idx="69">
                  <c:v>38260</c:v>
                </c:pt>
                <c:pt idx="70">
                  <c:v>38291</c:v>
                </c:pt>
                <c:pt idx="71">
                  <c:v>38321</c:v>
                </c:pt>
                <c:pt idx="72">
                  <c:v>38352</c:v>
                </c:pt>
                <c:pt idx="73">
                  <c:v>38383</c:v>
                </c:pt>
                <c:pt idx="74">
                  <c:v>38411</c:v>
                </c:pt>
                <c:pt idx="75">
                  <c:v>38442</c:v>
                </c:pt>
                <c:pt idx="76">
                  <c:v>38472</c:v>
                </c:pt>
                <c:pt idx="77">
                  <c:v>38503</c:v>
                </c:pt>
                <c:pt idx="78">
                  <c:v>38533</c:v>
                </c:pt>
                <c:pt idx="79">
                  <c:v>38564</c:v>
                </c:pt>
                <c:pt idx="80">
                  <c:v>38595</c:v>
                </c:pt>
                <c:pt idx="81">
                  <c:v>38625</c:v>
                </c:pt>
                <c:pt idx="82">
                  <c:v>38656</c:v>
                </c:pt>
                <c:pt idx="83">
                  <c:v>38686</c:v>
                </c:pt>
                <c:pt idx="84">
                  <c:v>38717</c:v>
                </c:pt>
                <c:pt idx="85">
                  <c:v>38748</c:v>
                </c:pt>
                <c:pt idx="86">
                  <c:v>38776</c:v>
                </c:pt>
                <c:pt idx="87">
                  <c:v>38807</c:v>
                </c:pt>
                <c:pt idx="88">
                  <c:v>38837</c:v>
                </c:pt>
                <c:pt idx="89">
                  <c:v>38868</c:v>
                </c:pt>
                <c:pt idx="90">
                  <c:v>38898</c:v>
                </c:pt>
                <c:pt idx="91">
                  <c:v>38929</c:v>
                </c:pt>
                <c:pt idx="92">
                  <c:v>38960</c:v>
                </c:pt>
                <c:pt idx="93">
                  <c:v>38990</c:v>
                </c:pt>
                <c:pt idx="94">
                  <c:v>39021</c:v>
                </c:pt>
                <c:pt idx="95">
                  <c:v>39051</c:v>
                </c:pt>
                <c:pt idx="96">
                  <c:v>39082</c:v>
                </c:pt>
                <c:pt idx="97">
                  <c:v>39113</c:v>
                </c:pt>
                <c:pt idx="98">
                  <c:v>39141</c:v>
                </c:pt>
                <c:pt idx="99">
                  <c:v>39172</c:v>
                </c:pt>
                <c:pt idx="100">
                  <c:v>39202</c:v>
                </c:pt>
                <c:pt idx="101">
                  <c:v>39233</c:v>
                </c:pt>
                <c:pt idx="102">
                  <c:v>39263</c:v>
                </c:pt>
                <c:pt idx="103">
                  <c:v>39294</c:v>
                </c:pt>
                <c:pt idx="104">
                  <c:v>39325</c:v>
                </c:pt>
                <c:pt idx="105">
                  <c:v>39355</c:v>
                </c:pt>
                <c:pt idx="106">
                  <c:v>39386</c:v>
                </c:pt>
                <c:pt idx="107">
                  <c:v>39416</c:v>
                </c:pt>
                <c:pt idx="108">
                  <c:v>39447</c:v>
                </c:pt>
                <c:pt idx="109">
                  <c:v>39478</c:v>
                </c:pt>
                <c:pt idx="110">
                  <c:v>39507</c:v>
                </c:pt>
                <c:pt idx="111">
                  <c:v>39538</c:v>
                </c:pt>
                <c:pt idx="112">
                  <c:v>39568</c:v>
                </c:pt>
                <c:pt idx="113">
                  <c:v>39599</c:v>
                </c:pt>
                <c:pt idx="114">
                  <c:v>39629</c:v>
                </c:pt>
                <c:pt idx="115">
                  <c:v>39660</c:v>
                </c:pt>
                <c:pt idx="116">
                  <c:v>39691</c:v>
                </c:pt>
                <c:pt idx="117">
                  <c:v>39721</c:v>
                </c:pt>
                <c:pt idx="118">
                  <c:v>39752</c:v>
                </c:pt>
                <c:pt idx="119">
                  <c:v>39782</c:v>
                </c:pt>
                <c:pt idx="120">
                  <c:v>39813</c:v>
                </c:pt>
                <c:pt idx="121">
                  <c:v>39844</c:v>
                </c:pt>
                <c:pt idx="122">
                  <c:v>39872</c:v>
                </c:pt>
                <c:pt idx="123">
                  <c:v>39903</c:v>
                </c:pt>
                <c:pt idx="124">
                  <c:v>39933</c:v>
                </c:pt>
                <c:pt idx="125">
                  <c:v>39964</c:v>
                </c:pt>
                <c:pt idx="126">
                  <c:v>39994</c:v>
                </c:pt>
                <c:pt idx="127">
                  <c:v>40025</c:v>
                </c:pt>
                <c:pt idx="128">
                  <c:v>40056</c:v>
                </c:pt>
                <c:pt idx="129">
                  <c:v>40086</c:v>
                </c:pt>
                <c:pt idx="130">
                  <c:v>40117</c:v>
                </c:pt>
                <c:pt idx="131">
                  <c:v>40147</c:v>
                </c:pt>
                <c:pt idx="132">
                  <c:v>40178</c:v>
                </c:pt>
                <c:pt idx="133">
                  <c:v>40209</c:v>
                </c:pt>
                <c:pt idx="134">
                  <c:v>40237</c:v>
                </c:pt>
                <c:pt idx="135">
                  <c:v>40268</c:v>
                </c:pt>
                <c:pt idx="136">
                  <c:v>40298</c:v>
                </c:pt>
                <c:pt idx="137">
                  <c:v>40329</c:v>
                </c:pt>
                <c:pt idx="138">
                  <c:v>40359</c:v>
                </c:pt>
                <c:pt idx="139">
                  <c:v>40390</c:v>
                </c:pt>
                <c:pt idx="140">
                  <c:v>40421</c:v>
                </c:pt>
                <c:pt idx="141">
                  <c:v>40451</c:v>
                </c:pt>
                <c:pt idx="142">
                  <c:v>40482</c:v>
                </c:pt>
              </c:numCache>
            </c:numRef>
          </c:cat>
          <c:val>
            <c:numRef>
              <c:f>'iBOXX Data'!$B$2:$B$144</c:f>
              <c:numCache>
                <c:formatCode>General</c:formatCode>
                <c:ptCount val="143"/>
                <c:pt idx="24">
                  <c:v>100</c:v>
                </c:pt>
                <c:pt idx="25">
                  <c:v>99.88</c:v>
                </c:pt>
                <c:pt idx="26">
                  <c:v>100.36</c:v>
                </c:pt>
                <c:pt idx="27">
                  <c:v>100.85</c:v>
                </c:pt>
                <c:pt idx="28">
                  <c:v>100.25</c:v>
                </c:pt>
                <c:pt idx="29">
                  <c:v>101.09</c:v>
                </c:pt>
                <c:pt idx="30">
                  <c:v>102</c:v>
                </c:pt>
                <c:pt idx="31">
                  <c:v>102.39</c:v>
                </c:pt>
                <c:pt idx="32">
                  <c:v>103.86</c:v>
                </c:pt>
                <c:pt idx="33">
                  <c:v>104.14</c:v>
                </c:pt>
                <c:pt idx="34">
                  <c:v>105.77</c:v>
                </c:pt>
                <c:pt idx="35">
                  <c:v>105.97</c:v>
                </c:pt>
                <c:pt idx="36">
                  <c:v>105.34</c:v>
                </c:pt>
                <c:pt idx="37">
                  <c:v>105.18</c:v>
                </c:pt>
                <c:pt idx="38">
                  <c:v>105.77</c:v>
                </c:pt>
                <c:pt idx="39">
                  <c:v>105.52</c:v>
                </c:pt>
                <c:pt idx="40">
                  <c:v>107.47</c:v>
                </c:pt>
                <c:pt idx="41">
                  <c:v>108.34</c:v>
                </c:pt>
                <c:pt idx="42">
                  <c:v>109.71</c:v>
                </c:pt>
                <c:pt idx="43">
                  <c:v>110.88</c:v>
                </c:pt>
                <c:pt idx="44">
                  <c:v>112.61</c:v>
                </c:pt>
                <c:pt idx="45">
                  <c:v>115.07</c:v>
                </c:pt>
                <c:pt idx="46">
                  <c:v>113.51</c:v>
                </c:pt>
                <c:pt idx="47">
                  <c:v>114.59</c:v>
                </c:pt>
                <c:pt idx="48">
                  <c:v>118.8</c:v>
                </c:pt>
                <c:pt idx="49">
                  <c:v>121.58</c:v>
                </c:pt>
                <c:pt idx="50">
                  <c:v>124.33</c:v>
                </c:pt>
                <c:pt idx="51">
                  <c:v>123.57</c:v>
                </c:pt>
                <c:pt idx="52">
                  <c:v>122.47</c:v>
                </c:pt>
                <c:pt idx="53">
                  <c:v>125.94</c:v>
                </c:pt>
                <c:pt idx="54">
                  <c:v>125.38</c:v>
                </c:pt>
                <c:pt idx="55">
                  <c:v>124.11</c:v>
                </c:pt>
                <c:pt idx="56">
                  <c:v>124.87</c:v>
                </c:pt>
                <c:pt idx="57">
                  <c:v>127.6</c:v>
                </c:pt>
                <c:pt idx="58">
                  <c:v>127.29</c:v>
                </c:pt>
                <c:pt idx="59">
                  <c:v>126.72</c:v>
                </c:pt>
                <c:pt idx="60">
                  <c:v>128.28</c:v>
                </c:pt>
                <c:pt idx="61">
                  <c:v>128.77000000000001</c:v>
                </c:pt>
                <c:pt idx="62">
                  <c:v>130.30000000000001</c:v>
                </c:pt>
                <c:pt idx="63">
                  <c:v>132.22</c:v>
                </c:pt>
                <c:pt idx="64">
                  <c:v>130.47</c:v>
                </c:pt>
                <c:pt idx="65">
                  <c:v>131.5</c:v>
                </c:pt>
                <c:pt idx="66">
                  <c:v>131.86000000000001</c:v>
                </c:pt>
                <c:pt idx="67">
                  <c:v>132.96</c:v>
                </c:pt>
                <c:pt idx="68">
                  <c:v>134.93</c:v>
                </c:pt>
                <c:pt idx="69">
                  <c:v>135.81</c:v>
                </c:pt>
                <c:pt idx="70">
                  <c:v>137.66</c:v>
                </c:pt>
                <c:pt idx="71">
                  <c:v>139.25</c:v>
                </c:pt>
                <c:pt idx="72">
                  <c:v>141.06</c:v>
                </c:pt>
                <c:pt idx="73">
                  <c:v>142.97</c:v>
                </c:pt>
                <c:pt idx="74">
                  <c:v>140.72</c:v>
                </c:pt>
                <c:pt idx="75">
                  <c:v>141.94</c:v>
                </c:pt>
                <c:pt idx="76">
                  <c:v>143.83000000000001</c:v>
                </c:pt>
                <c:pt idx="77">
                  <c:v>145.80000000000001</c:v>
                </c:pt>
                <c:pt idx="78">
                  <c:v>147.71</c:v>
                </c:pt>
                <c:pt idx="79">
                  <c:v>147.72</c:v>
                </c:pt>
                <c:pt idx="80">
                  <c:v>149.96</c:v>
                </c:pt>
                <c:pt idx="81">
                  <c:v>150.34</c:v>
                </c:pt>
                <c:pt idx="82">
                  <c:v>147.9</c:v>
                </c:pt>
                <c:pt idx="83">
                  <c:v>147.18</c:v>
                </c:pt>
                <c:pt idx="84">
                  <c:v>149.59</c:v>
                </c:pt>
                <c:pt idx="85">
                  <c:v>147.69999999999999</c:v>
                </c:pt>
                <c:pt idx="86">
                  <c:v>148.07</c:v>
                </c:pt>
                <c:pt idx="87">
                  <c:v>144.75</c:v>
                </c:pt>
                <c:pt idx="88">
                  <c:v>143.27000000000001</c:v>
                </c:pt>
                <c:pt idx="89">
                  <c:v>144.13</c:v>
                </c:pt>
                <c:pt idx="90">
                  <c:v>144.36000000000001</c:v>
                </c:pt>
                <c:pt idx="91">
                  <c:v>146.16</c:v>
                </c:pt>
                <c:pt idx="92">
                  <c:v>148.29</c:v>
                </c:pt>
                <c:pt idx="93">
                  <c:v>148.19999999999999</c:v>
                </c:pt>
                <c:pt idx="94">
                  <c:v>148.71</c:v>
                </c:pt>
                <c:pt idx="95">
                  <c:v>149.58000000000001</c:v>
                </c:pt>
                <c:pt idx="96">
                  <c:v>146.87</c:v>
                </c:pt>
                <c:pt idx="97">
                  <c:v>145.53</c:v>
                </c:pt>
                <c:pt idx="98">
                  <c:v>147.24</c:v>
                </c:pt>
                <c:pt idx="99">
                  <c:v>146.01</c:v>
                </c:pt>
                <c:pt idx="100">
                  <c:v>145.19999999999999</c:v>
                </c:pt>
                <c:pt idx="101">
                  <c:v>144.27000000000001</c:v>
                </c:pt>
                <c:pt idx="102">
                  <c:v>143.29</c:v>
                </c:pt>
                <c:pt idx="103">
                  <c:v>145.77000000000001</c:v>
                </c:pt>
                <c:pt idx="104">
                  <c:v>146.76</c:v>
                </c:pt>
                <c:pt idx="105">
                  <c:v>147.03</c:v>
                </c:pt>
                <c:pt idx="106">
                  <c:v>149.04</c:v>
                </c:pt>
                <c:pt idx="107">
                  <c:v>150.53</c:v>
                </c:pt>
                <c:pt idx="108">
                  <c:v>149.76</c:v>
                </c:pt>
                <c:pt idx="109">
                  <c:v>153.71</c:v>
                </c:pt>
                <c:pt idx="110">
                  <c:v>155.57</c:v>
                </c:pt>
                <c:pt idx="111">
                  <c:v>154.44999999999999</c:v>
                </c:pt>
                <c:pt idx="112">
                  <c:v>153.41</c:v>
                </c:pt>
                <c:pt idx="113">
                  <c:v>153.72999999999999</c:v>
                </c:pt>
                <c:pt idx="114">
                  <c:v>153.57</c:v>
                </c:pt>
                <c:pt idx="115">
                  <c:v>154.68</c:v>
                </c:pt>
                <c:pt idx="116">
                  <c:v>156.15</c:v>
                </c:pt>
                <c:pt idx="117">
                  <c:v>154.91</c:v>
                </c:pt>
                <c:pt idx="118">
                  <c:v>146.28</c:v>
                </c:pt>
                <c:pt idx="119">
                  <c:v>147.94999999999999</c:v>
                </c:pt>
                <c:pt idx="120">
                  <c:v>155.08000000000001</c:v>
                </c:pt>
                <c:pt idx="121">
                  <c:v>154.58000000000001</c:v>
                </c:pt>
                <c:pt idx="122">
                  <c:v>152.91999999999999</c:v>
                </c:pt>
                <c:pt idx="123">
                  <c:v>156.35</c:v>
                </c:pt>
                <c:pt idx="124">
                  <c:v>159.22999999999999</c:v>
                </c:pt>
                <c:pt idx="125">
                  <c:v>160.53</c:v>
                </c:pt>
                <c:pt idx="126">
                  <c:v>161.44999999999999</c:v>
                </c:pt>
                <c:pt idx="127">
                  <c:v>163.65</c:v>
                </c:pt>
                <c:pt idx="128">
                  <c:v>165.97</c:v>
                </c:pt>
                <c:pt idx="129">
                  <c:v>167.75</c:v>
                </c:pt>
                <c:pt idx="130">
                  <c:v>166.54</c:v>
                </c:pt>
                <c:pt idx="131">
                  <c:v>168.28</c:v>
                </c:pt>
                <c:pt idx="132">
                  <c:v>168.19</c:v>
                </c:pt>
                <c:pt idx="133">
                  <c:v>166.42</c:v>
                </c:pt>
                <c:pt idx="134">
                  <c:v>166.97</c:v>
                </c:pt>
                <c:pt idx="135">
                  <c:v>170.86</c:v>
                </c:pt>
                <c:pt idx="136">
                  <c:v>170.36</c:v>
                </c:pt>
                <c:pt idx="137">
                  <c:v>170.77</c:v>
                </c:pt>
                <c:pt idx="138">
                  <c:v>167.74</c:v>
                </c:pt>
                <c:pt idx="139">
                  <c:v>169.35</c:v>
                </c:pt>
                <c:pt idx="140">
                  <c:v>173.42</c:v>
                </c:pt>
                <c:pt idx="141">
                  <c:v>171.14</c:v>
                </c:pt>
                <c:pt idx="142">
                  <c:v>171.58</c:v>
                </c:pt>
              </c:numCache>
            </c:numRef>
          </c:val>
        </c:ser>
        <c:ser>
          <c:idx val="1"/>
          <c:order val="1"/>
          <c:tx>
            <c:strRef>
              <c:f>'iBOXX Data'!$C$1</c:f>
              <c:strCache>
                <c:ptCount val="1"/>
                <c:pt idx="0">
                  <c:v>iBoxx € norm</c:v>
                </c:pt>
              </c:strCache>
            </c:strRef>
          </c:tx>
          <c:cat>
            <c:numRef>
              <c:f>'iBOXX Data'!$A$2:$A$144</c:f>
              <c:numCache>
                <c:formatCode>dd/mm/yyyy</c:formatCode>
                <c:ptCount val="143"/>
                <c:pt idx="0">
                  <c:v>36160</c:v>
                </c:pt>
                <c:pt idx="1">
                  <c:v>36191</c:v>
                </c:pt>
                <c:pt idx="2">
                  <c:v>36219</c:v>
                </c:pt>
                <c:pt idx="3">
                  <c:v>36250</c:v>
                </c:pt>
                <c:pt idx="4">
                  <c:v>36280</c:v>
                </c:pt>
                <c:pt idx="5">
                  <c:v>36311</c:v>
                </c:pt>
                <c:pt idx="6">
                  <c:v>36341</c:v>
                </c:pt>
                <c:pt idx="7">
                  <c:v>36372</c:v>
                </c:pt>
                <c:pt idx="8">
                  <c:v>36403</c:v>
                </c:pt>
                <c:pt idx="9">
                  <c:v>36433</c:v>
                </c:pt>
                <c:pt idx="10">
                  <c:v>36464</c:v>
                </c:pt>
                <c:pt idx="11">
                  <c:v>36494</c:v>
                </c:pt>
                <c:pt idx="12">
                  <c:v>36525</c:v>
                </c:pt>
                <c:pt idx="13">
                  <c:v>36556</c:v>
                </c:pt>
                <c:pt idx="14">
                  <c:v>36585</c:v>
                </c:pt>
                <c:pt idx="15">
                  <c:v>36616</c:v>
                </c:pt>
                <c:pt idx="16">
                  <c:v>36646</c:v>
                </c:pt>
                <c:pt idx="17">
                  <c:v>36677</c:v>
                </c:pt>
                <c:pt idx="18">
                  <c:v>36707</c:v>
                </c:pt>
                <c:pt idx="19">
                  <c:v>36738</c:v>
                </c:pt>
                <c:pt idx="20">
                  <c:v>36769</c:v>
                </c:pt>
                <c:pt idx="21">
                  <c:v>36799</c:v>
                </c:pt>
                <c:pt idx="22">
                  <c:v>36830</c:v>
                </c:pt>
                <c:pt idx="23">
                  <c:v>36860</c:v>
                </c:pt>
                <c:pt idx="24">
                  <c:v>36891</c:v>
                </c:pt>
                <c:pt idx="25">
                  <c:v>36922</c:v>
                </c:pt>
                <c:pt idx="26">
                  <c:v>36950</c:v>
                </c:pt>
                <c:pt idx="27">
                  <c:v>36981</c:v>
                </c:pt>
                <c:pt idx="28">
                  <c:v>37011</c:v>
                </c:pt>
                <c:pt idx="29">
                  <c:v>37042</c:v>
                </c:pt>
                <c:pt idx="30">
                  <c:v>37072</c:v>
                </c:pt>
                <c:pt idx="31">
                  <c:v>37103</c:v>
                </c:pt>
                <c:pt idx="32">
                  <c:v>37134</c:v>
                </c:pt>
                <c:pt idx="33">
                  <c:v>37164</c:v>
                </c:pt>
                <c:pt idx="34">
                  <c:v>37195</c:v>
                </c:pt>
                <c:pt idx="35">
                  <c:v>37225</c:v>
                </c:pt>
                <c:pt idx="36">
                  <c:v>37256</c:v>
                </c:pt>
                <c:pt idx="37">
                  <c:v>37287</c:v>
                </c:pt>
                <c:pt idx="38">
                  <c:v>37315</c:v>
                </c:pt>
                <c:pt idx="39">
                  <c:v>37346</c:v>
                </c:pt>
                <c:pt idx="40">
                  <c:v>37376</c:v>
                </c:pt>
                <c:pt idx="41">
                  <c:v>37407</c:v>
                </c:pt>
                <c:pt idx="42">
                  <c:v>37437</c:v>
                </c:pt>
                <c:pt idx="43">
                  <c:v>37468</c:v>
                </c:pt>
                <c:pt idx="44">
                  <c:v>37499</c:v>
                </c:pt>
                <c:pt idx="45">
                  <c:v>37529</c:v>
                </c:pt>
                <c:pt idx="46">
                  <c:v>37560</c:v>
                </c:pt>
                <c:pt idx="47">
                  <c:v>37590</c:v>
                </c:pt>
                <c:pt idx="48">
                  <c:v>37621</c:v>
                </c:pt>
                <c:pt idx="49">
                  <c:v>37652</c:v>
                </c:pt>
                <c:pt idx="50">
                  <c:v>37680</c:v>
                </c:pt>
                <c:pt idx="51">
                  <c:v>37711</c:v>
                </c:pt>
                <c:pt idx="52">
                  <c:v>37741</c:v>
                </c:pt>
                <c:pt idx="53">
                  <c:v>37772</c:v>
                </c:pt>
                <c:pt idx="54">
                  <c:v>37802</c:v>
                </c:pt>
                <c:pt idx="55">
                  <c:v>37833</c:v>
                </c:pt>
                <c:pt idx="56">
                  <c:v>37864</c:v>
                </c:pt>
                <c:pt idx="57">
                  <c:v>37894</c:v>
                </c:pt>
                <c:pt idx="58">
                  <c:v>37925</c:v>
                </c:pt>
                <c:pt idx="59">
                  <c:v>37955</c:v>
                </c:pt>
                <c:pt idx="60">
                  <c:v>37986</c:v>
                </c:pt>
                <c:pt idx="61">
                  <c:v>38017</c:v>
                </c:pt>
                <c:pt idx="62">
                  <c:v>38046</c:v>
                </c:pt>
                <c:pt idx="63">
                  <c:v>38077</c:v>
                </c:pt>
                <c:pt idx="64">
                  <c:v>38107</c:v>
                </c:pt>
                <c:pt idx="65">
                  <c:v>38138</c:v>
                </c:pt>
                <c:pt idx="66">
                  <c:v>38168</c:v>
                </c:pt>
                <c:pt idx="67">
                  <c:v>38199</c:v>
                </c:pt>
                <c:pt idx="68">
                  <c:v>38230</c:v>
                </c:pt>
                <c:pt idx="69">
                  <c:v>38260</c:v>
                </c:pt>
                <c:pt idx="70">
                  <c:v>38291</c:v>
                </c:pt>
                <c:pt idx="71">
                  <c:v>38321</c:v>
                </c:pt>
                <c:pt idx="72">
                  <c:v>38352</c:v>
                </c:pt>
                <c:pt idx="73">
                  <c:v>38383</c:v>
                </c:pt>
                <c:pt idx="74">
                  <c:v>38411</c:v>
                </c:pt>
                <c:pt idx="75">
                  <c:v>38442</c:v>
                </c:pt>
                <c:pt idx="76">
                  <c:v>38472</c:v>
                </c:pt>
                <c:pt idx="77">
                  <c:v>38503</c:v>
                </c:pt>
                <c:pt idx="78">
                  <c:v>38533</c:v>
                </c:pt>
                <c:pt idx="79">
                  <c:v>38564</c:v>
                </c:pt>
                <c:pt idx="80">
                  <c:v>38595</c:v>
                </c:pt>
                <c:pt idx="81">
                  <c:v>38625</c:v>
                </c:pt>
                <c:pt idx="82">
                  <c:v>38656</c:v>
                </c:pt>
                <c:pt idx="83">
                  <c:v>38686</c:v>
                </c:pt>
                <c:pt idx="84">
                  <c:v>38717</c:v>
                </c:pt>
                <c:pt idx="85">
                  <c:v>38748</c:v>
                </c:pt>
                <c:pt idx="86">
                  <c:v>38776</c:v>
                </c:pt>
                <c:pt idx="87">
                  <c:v>38807</c:v>
                </c:pt>
                <c:pt idx="88">
                  <c:v>38837</c:v>
                </c:pt>
                <c:pt idx="89">
                  <c:v>38868</c:v>
                </c:pt>
                <c:pt idx="90">
                  <c:v>38898</c:v>
                </c:pt>
                <c:pt idx="91">
                  <c:v>38929</c:v>
                </c:pt>
                <c:pt idx="92">
                  <c:v>38960</c:v>
                </c:pt>
                <c:pt idx="93">
                  <c:v>38990</c:v>
                </c:pt>
                <c:pt idx="94">
                  <c:v>39021</c:v>
                </c:pt>
                <c:pt idx="95">
                  <c:v>39051</c:v>
                </c:pt>
                <c:pt idx="96">
                  <c:v>39082</c:v>
                </c:pt>
                <c:pt idx="97">
                  <c:v>39113</c:v>
                </c:pt>
                <c:pt idx="98">
                  <c:v>39141</c:v>
                </c:pt>
                <c:pt idx="99">
                  <c:v>39172</c:v>
                </c:pt>
                <c:pt idx="100">
                  <c:v>39202</c:v>
                </c:pt>
                <c:pt idx="101">
                  <c:v>39233</c:v>
                </c:pt>
                <c:pt idx="102">
                  <c:v>39263</c:v>
                </c:pt>
                <c:pt idx="103">
                  <c:v>39294</c:v>
                </c:pt>
                <c:pt idx="104">
                  <c:v>39325</c:v>
                </c:pt>
                <c:pt idx="105">
                  <c:v>39355</c:v>
                </c:pt>
                <c:pt idx="106">
                  <c:v>39386</c:v>
                </c:pt>
                <c:pt idx="107">
                  <c:v>39416</c:v>
                </c:pt>
                <c:pt idx="108">
                  <c:v>39447</c:v>
                </c:pt>
                <c:pt idx="109">
                  <c:v>39478</c:v>
                </c:pt>
                <c:pt idx="110">
                  <c:v>39507</c:v>
                </c:pt>
                <c:pt idx="111">
                  <c:v>39538</c:v>
                </c:pt>
                <c:pt idx="112">
                  <c:v>39568</c:v>
                </c:pt>
                <c:pt idx="113">
                  <c:v>39599</c:v>
                </c:pt>
                <c:pt idx="114">
                  <c:v>39629</c:v>
                </c:pt>
                <c:pt idx="115">
                  <c:v>39660</c:v>
                </c:pt>
                <c:pt idx="116">
                  <c:v>39691</c:v>
                </c:pt>
                <c:pt idx="117">
                  <c:v>39721</c:v>
                </c:pt>
                <c:pt idx="118">
                  <c:v>39752</c:v>
                </c:pt>
                <c:pt idx="119">
                  <c:v>39782</c:v>
                </c:pt>
                <c:pt idx="120">
                  <c:v>39813</c:v>
                </c:pt>
                <c:pt idx="121">
                  <c:v>39844</c:v>
                </c:pt>
                <c:pt idx="122">
                  <c:v>39872</c:v>
                </c:pt>
                <c:pt idx="123">
                  <c:v>39903</c:v>
                </c:pt>
                <c:pt idx="124">
                  <c:v>39933</c:v>
                </c:pt>
                <c:pt idx="125">
                  <c:v>39964</c:v>
                </c:pt>
                <c:pt idx="126">
                  <c:v>39994</c:v>
                </c:pt>
                <c:pt idx="127">
                  <c:v>40025</c:v>
                </c:pt>
                <c:pt idx="128">
                  <c:v>40056</c:v>
                </c:pt>
                <c:pt idx="129">
                  <c:v>40086</c:v>
                </c:pt>
                <c:pt idx="130">
                  <c:v>40117</c:v>
                </c:pt>
                <c:pt idx="131">
                  <c:v>40147</c:v>
                </c:pt>
                <c:pt idx="132">
                  <c:v>40178</c:v>
                </c:pt>
                <c:pt idx="133">
                  <c:v>40209</c:v>
                </c:pt>
                <c:pt idx="134">
                  <c:v>40237</c:v>
                </c:pt>
                <c:pt idx="135">
                  <c:v>40268</c:v>
                </c:pt>
                <c:pt idx="136">
                  <c:v>40298</c:v>
                </c:pt>
                <c:pt idx="137">
                  <c:v>40329</c:v>
                </c:pt>
                <c:pt idx="138">
                  <c:v>40359</c:v>
                </c:pt>
                <c:pt idx="139">
                  <c:v>40390</c:v>
                </c:pt>
                <c:pt idx="140">
                  <c:v>40421</c:v>
                </c:pt>
                <c:pt idx="141">
                  <c:v>40451</c:v>
                </c:pt>
                <c:pt idx="142">
                  <c:v>40482</c:v>
                </c:pt>
              </c:numCache>
            </c:numRef>
          </c:cat>
          <c:val>
            <c:numRef>
              <c:f>'iBOXX Data'!$C$2:$C$144</c:f>
              <c:numCache>
                <c:formatCode>0.00</c:formatCode>
                <c:ptCount val="143"/>
                <c:pt idx="0">
                  <c:v>95.684623481006597</c:v>
                </c:pt>
                <c:pt idx="1">
                  <c:v>96.995502822696395</c:v>
                </c:pt>
                <c:pt idx="2">
                  <c:v>95.655918093962299</c:v>
                </c:pt>
                <c:pt idx="3">
                  <c:v>96.239594297196433</c:v>
                </c:pt>
                <c:pt idx="4">
                  <c:v>97.263419768443214</c:v>
                </c:pt>
                <c:pt idx="5">
                  <c:v>96.469237393550841</c:v>
                </c:pt>
                <c:pt idx="6">
                  <c:v>94.82346186967753</c:v>
                </c:pt>
                <c:pt idx="7">
                  <c:v>93.904889484259883</c:v>
                </c:pt>
                <c:pt idx="8">
                  <c:v>93.732657161994055</c:v>
                </c:pt>
                <c:pt idx="9">
                  <c:v>93.455171753899151</c:v>
                </c:pt>
                <c:pt idx="10">
                  <c:v>93.321213281025734</c:v>
                </c:pt>
                <c:pt idx="11">
                  <c:v>93.83791024782316</c:v>
                </c:pt>
                <c:pt idx="12">
                  <c:v>93.349918668070046</c:v>
                </c:pt>
                <c:pt idx="13">
                  <c:v>93.024590948234604</c:v>
                </c:pt>
                <c:pt idx="14">
                  <c:v>93.608267151468752</c:v>
                </c:pt>
                <c:pt idx="15">
                  <c:v>95.062673428380052</c:v>
                </c:pt>
                <c:pt idx="16">
                  <c:v>95.053104966031952</c:v>
                </c:pt>
                <c:pt idx="17">
                  <c:v>95.330590374126871</c:v>
                </c:pt>
                <c:pt idx="18">
                  <c:v>95.646349631614186</c:v>
                </c:pt>
                <c:pt idx="19">
                  <c:v>96.048225050234421</c:v>
                </c:pt>
                <c:pt idx="20">
                  <c:v>96.057793512582521</c:v>
                </c:pt>
                <c:pt idx="21">
                  <c:v>96.727585876949576</c:v>
                </c:pt>
                <c:pt idx="22">
                  <c:v>97.177303607310307</c:v>
                </c:pt>
                <c:pt idx="23">
                  <c:v>98.296813702038079</c:v>
                </c:pt>
                <c:pt idx="24">
                  <c:v>100</c:v>
                </c:pt>
                <c:pt idx="25">
                  <c:v>100.71763467610755</c:v>
                </c:pt>
                <c:pt idx="26">
                  <c:v>101.16735240646828</c:v>
                </c:pt>
                <c:pt idx="27">
                  <c:v>101.98067170605682</c:v>
                </c:pt>
                <c:pt idx="28">
                  <c:v>100.67936082671514</c:v>
                </c:pt>
                <c:pt idx="29">
                  <c:v>100.92814084776576</c:v>
                </c:pt>
                <c:pt idx="30">
                  <c:v>101.7223232226581</c:v>
                </c:pt>
                <c:pt idx="31">
                  <c:v>103.26284566070231</c:v>
                </c:pt>
                <c:pt idx="32">
                  <c:v>104.29623959429719</c:v>
                </c:pt>
                <c:pt idx="33">
                  <c:v>105.05214811979715</c:v>
                </c:pt>
                <c:pt idx="34">
                  <c:v>107.69304372787292</c:v>
                </c:pt>
                <c:pt idx="35">
                  <c:v>107.1189359869869</c:v>
                </c:pt>
                <c:pt idx="36">
                  <c:v>106.06640512869581</c:v>
                </c:pt>
                <c:pt idx="37">
                  <c:v>106.35345899913884</c:v>
                </c:pt>
                <c:pt idx="38">
                  <c:v>106.47784900966415</c:v>
                </c:pt>
                <c:pt idx="39">
                  <c:v>105.38704430198067</c:v>
                </c:pt>
                <c:pt idx="40">
                  <c:v>106.53525978375275</c:v>
                </c:pt>
                <c:pt idx="41">
                  <c:v>106.70749210601855</c:v>
                </c:pt>
                <c:pt idx="42">
                  <c:v>108.54463687685387</c:v>
                </c:pt>
                <c:pt idx="43">
                  <c:v>110.14257008898669</c:v>
                </c:pt>
                <c:pt idx="44">
                  <c:v>111.6161132905942</c:v>
                </c:pt>
                <c:pt idx="45">
                  <c:v>113.77858578126494</c:v>
                </c:pt>
                <c:pt idx="46">
                  <c:v>113.15663572863841</c:v>
                </c:pt>
                <c:pt idx="47">
                  <c:v>113.76901731891684</c:v>
                </c:pt>
                <c:pt idx="48">
                  <c:v>115.98890058367618</c:v>
                </c:pt>
                <c:pt idx="49">
                  <c:v>117.3763276241508</c:v>
                </c:pt>
                <c:pt idx="50">
                  <c:v>118.65850157879629</c:v>
                </c:pt>
                <c:pt idx="51">
                  <c:v>118.27576308487227</c:v>
                </c:pt>
                <c:pt idx="52">
                  <c:v>118.39058463304946</c:v>
                </c:pt>
                <c:pt idx="53">
                  <c:v>121.06975409051766</c:v>
                </c:pt>
                <c:pt idx="54">
                  <c:v>120.98363792938474</c:v>
                </c:pt>
                <c:pt idx="55">
                  <c:v>119.07951392211271</c:v>
                </c:pt>
                <c:pt idx="56">
                  <c:v>119.34743086785953</c:v>
                </c:pt>
                <c:pt idx="57">
                  <c:v>121.18457563869487</c:v>
                </c:pt>
                <c:pt idx="58">
                  <c:v>119.58664242656205</c:v>
                </c:pt>
                <c:pt idx="59">
                  <c:v>119.23260931968231</c:v>
                </c:pt>
                <c:pt idx="60">
                  <c:v>120.73485790833413</c:v>
                </c:pt>
                <c:pt idx="61">
                  <c:v>121.47162950913788</c:v>
                </c:pt>
                <c:pt idx="62">
                  <c:v>123.13654195770738</c:v>
                </c:pt>
                <c:pt idx="63">
                  <c:v>124.28475743947946</c:v>
                </c:pt>
                <c:pt idx="64">
                  <c:v>123.01215194718209</c:v>
                </c:pt>
                <c:pt idx="65">
                  <c:v>122.69639268969475</c:v>
                </c:pt>
                <c:pt idx="66">
                  <c:v>123.09826810831498</c:v>
                </c:pt>
                <c:pt idx="67">
                  <c:v>124.17950435365037</c:v>
                </c:pt>
                <c:pt idx="68">
                  <c:v>125.89225911396038</c:v>
                </c:pt>
                <c:pt idx="69">
                  <c:v>126.41852454310592</c:v>
                </c:pt>
                <c:pt idx="70">
                  <c:v>127.61458233661851</c:v>
                </c:pt>
                <c:pt idx="71">
                  <c:v>129.05942015118171</c:v>
                </c:pt>
                <c:pt idx="72">
                  <c:v>129.93971868720698</c:v>
                </c:pt>
                <c:pt idx="73">
                  <c:v>131.62376806047266</c:v>
                </c:pt>
                <c:pt idx="74">
                  <c:v>130.84872261027652</c:v>
                </c:pt>
                <c:pt idx="75">
                  <c:v>131.57592574873215</c:v>
                </c:pt>
                <c:pt idx="76">
                  <c:v>133.54702899244091</c:v>
                </c:pt>
                <c:pt idx="77">
                  <c:v>135.03970911874461</c:v>
                </c:pt>
                <c:pt idx="78">
                  <c:v>136.54195770739642</c:v>
                </c:pt>
                <c:pt idx="79">
                  <c:v>135.89130226772559</c:v>
                </c:pt>
                <c:pt idx="80">
                  <c:v>137.27872930820016</c:v>
                </c:pt>
                <c:pt idx="81">
                  <c:v>137.19261314706725</c:v>
                </c:pt>
                <c:pt idx="82">
                  <c:v>135.70950148311167</c:v>
                </c:pt>
                <c:pt idx="83">
                  <c:v>135.57554301023825</c:v>
                </c:pt>
                <c:pt idx="84">
                  <c:v>136.90555927662425</c:v>
                </c:pt>
                <c:pt idx="85">
                  <c:v>135.95828150416227</c:v>
                </c:pt>
                <c:pt idx="86">
                  <c:v>136.1592192134724</c:v>
                </c:pt>
                <c:pt idx="87">
                  <c:v>134.22638981915605</c:v>
                </c:pt>
                <c:pt idx="88">
                  <c:v>133.11644818677638</c:v>
                </c:pt>
                <c:pt idx="89">
                  <c:v>133.52789206774472</c:v>
                </c:pt>
                <c:pt idx="90">
                  <c:v>133.15472203616878</c:v>
                </c:pt>
                <c:pt idx="91">
                  <c:v>134.61869677542816</c:v>
                </c:pt>
                <c:pt idx="92">
                  <c:v>136.19749306286479</c:v>
                </c:pt>
                <c:pt idx="93">
                  <c:v>137.04908621184575</c:v>
                </c:pt>
                <c:pt idx="94">
                  <c:v>137.41268778107357</c:v>
                </c:pt>
                <c:pt idx="95">
                  <c:v>138.14945938187734</c:v>
                </c:pt>
                <c:pt idx="96">
                  <c:v>136.33145153573818</c:v>
                </c:pt>
                <c:pt idx="97">
                  <c:v>135.91043919242176</c:v>
                </c:pt>
                <c:pt idx="98">
                  <c:v>137.31700315759255</c:v>
                </c:pt>
                <c:pt idx="99">
                  <c:v>136.67591618026981</c:v>
                </c:pt>
                <c:pt idx="100">
                  <c:v>136.503683858004</c:v>
                </c:pt>
                <c:pt idx="101">
                  <c:v>134.99186680700413</c:v>
                </c:pt>
                <c:pt idx="102">
                  <c:v>134.18811596976366</c:v>
                </c:pt>
                <c:pt idx="103">
                  <c:v>136.09223997703569</c:v>
                </c:pt>
                <c:pt idx="104">
                  <c:v>137.39355085637737</c:v>
                </c:pt>
                <c:pt idx="105">
                  <c:v>137.41268778107357</c:v>
                </c:pt>
                <c:pt idx="106">
                  <c:v>138.44608171466842</c:v>
                </c:pt>
                <c:pt idx="107">
                  <c:v>139.40292794947851</c:v>
                </c:pt>
                <c:pt idx="108">
                  <c:v>138.89579944502916</c:v>
                </c:pt>
                <c:pt idx="109">
                  <c:v>142.19691895512392</c:v>
                </c:pt>
                <c:pt idx="110">
                  <c:v>142.93369055592765</c:v>
                </c:pt>
                <c:pt idx="111">
                  <c:v>142.0629604822505</c:v>
                </c:pt>
                <c:pt idx="112">
                  <c:v>141.19223040857335</c:v>
                </c:pt>
                <c:pt idx="113">
                  <c:v>139.3933594871304</c:v>
                </c:pt>
                <c:pt idx="114">
                  <c:v>137.8815424361305</c:v>
                </c:pt>
                <c:pt idx="115">
                  <c:v>140.53200650655441</c:v>
                </c:pt>
                <c:pt idx="116">
                  <c:v>142.40742512678213</c:v>
                </c:pt>
                <c:pt idx="117">
                  <c:v>143.17290211463018</c:v>
                </c:pt>
                <c:pt idx="118">
                  <c:v>144.47421299397186</c:v>
                </c:pt>
                <c:pt idx="119">
                  <c:v>149.87082575830061</c:v>
                </c:pt>
                <c:pt idx="120">
                  <c:v>151.58358051861066</c:v>
                </c:pt>
                <c:pt idx="121">
                  <c:v>149.96651038178163</c:v>
                </c:pt>
                <c:pt idx="122">
                  <c:v>151.1529997129461</c:v>
                </c:pt>
                <c:pt idx="123">
                  <c:v>152.93273370969285</c:v>
                </c:pt>
                <c:pt idx="124">
                  <c:v>153.8226007080662</c:v>
                </c:pt>
                <c:pt idx="125">
                  <c:v>152.02372978662328</c:v>
                </c:pt>
                <c:pt idx="126">
                  <c:v>153.92785379389531</c:v>
                </c:pt>
                <c:pt idx="127">
                  <c:v>156.5878863266673</c:v>
                </c:pt>
                <c:pt idx="128">
                  <c:v>157.37250023921155</c:v>
                </c:pt>
                <c:pt idx="129">
                  <c:v>158.37718878576212</c:v>
                </c:pt>
                <c:pt idx="130">
                  <c:v>158.53985264567982</c:v>
                </c:pt>
                <c:pt idx="131">
                  <c:v>159.5349727298823</c:v>
                </c:pt>
                <c:pt idx="132">
                  <c:v>158.16668261410391</c:v>
                </c:pt>
                <c:pt idx="133">
                  <c:v>158.89388575255956</c:v>
                </c:pt>
                <c:pt idx="134">
                  <c:v>160.8267151468759</c:v>
                </c:pt>
                <c:pt idx="135">
                  <c:v>161.83140369342647</c:v>
                </c:pt>
                <c:pt idx="136">
                  <c:v>160.67361974930628</c:v>
                </c:pt>
                <c:pt idx="137">
                  <c:v>163.19969380920486</c:v>
                </c:pt>
                <c:pt idx="138">
                  <c:v>161.98449909099605</c:v>
                </c:pt>
                <c:pt idx="139">
                  <c:v>163.47717921729975</c:v>
                </c:pt>
                <c:pt idx="140">
                  <c:v>167.82126112333745</c:v>
                </c:pt>
                <c:pt idx="141">
                  <c:v>165.81188403023631</c:v>
                </c:pt>
                <c:pt idx="142">
                  <c:v>164.96985934360347</c:v>
                </c:pt>
              </c:numCache>
            </c:numRef>
          </c:val>
        </c:ser>
        <c:marker val="1"/>
        <c:axId val="67570304"/>
        <c:axId val="67596672"/>
      </c:lineChart>
      <c:dateAx>
        <c:axId val="67570304"/>
        <c:scaling>
          <c:orientation val="minMax"/>
        </c:scaling>
        <c:axPos val="b"/>
        <c:numFmt formatCode="dd/mm/yyyy" sourceLinked="1"/>
        <c:tickLblPos val="nextTo"/>
        <c:crossAx val="67596672"/>
        <c:crosses val="autoZero"/>
        <c:auto val="1"/>
        <c:lblOffset val="100"/>
      </c:dateAx>
      <c:valAx>
        <c:axId val="67596672"/>
        <c:scaling>
          <c:orientation val="minMax"/>
          <c:min val="80"/>
        </c:scaling>
        <c:axPos val="l"/>
        <c:majorGridlines/>
        <c:numFmt formatCode="General" sourceLinked="1"/>
        <c:tickLblPos val="nextTo"/>
        <c:crossAx val="67570304"/>
        <c:crosses val="autoZero"/>
        <c:crossBetween val="between"/>
      </c:valAx>
    </c:plotArea>
    <c:legend>
      <c:legendPos val="r"/>
      <c:layout/>
    </c:legend>
    <c:plotVisOnly val="1"/>
  </c:chart>
  <c:printSettings>
    <c:headerFooter/>
    <c:pageMargins b="0.78740157499999996" l="0.70000000000000029" r="0.70000000000000029" t="0.78740157499999996"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de-DE"/>
  <c:chart>
    <c:plotArea>
      <c:layout/>
      <c:lineChart>
        <c:grouping val="standard"/>
        <c:ser>
          <c:idx val="0"/>
          <c:order val="0"/>
          <c:tx>
            <c:strRef>
              <c:f>'MSCI Data'!$B$3</c:f>
              <c:strCache>
                <c:ptCount val="1"/>
                <c:pt idx="0">
                  <c:v>EUROPE (Large+Mid Cap)</c:v>
                </c:pt>
              </c:strCache>
            </c:strRef>
          </c:tx>
          <c:cat>
            <c:numRef>
              <c:f>'MSCI Data'!$A$4:$A$146</c:f>
              <c:numCache>
                <c:formatCode>mmm\ dd\,\ 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'MSCI Data'!$B$4:$B$146</c:f>
              <c:numCache>
                <c:formatCode>0</c:formatCode>
                <c:ptCount val="143"/>
                <c:pt idx="0">
                  <c:v>100</c:v>
                </c:pt>
                <c:pt idx="1">
                  <c:v>102.61</c:v>
                </c:pt>
                <c:pt idx="2">
                  <c:v>103.32</c:v>
                </c:pt>
                <c:pt idx="3">
                  <c:v>106.06</c:v>
                </c:pt>
                <c:pt idx="4">
                  <c:v>111.32</c:v>
                </c:pt>
                <c:pt idx="5">
                  <c:v>107.36</c:v>
                </c:pt>
                <c:pt idx="6">
                  <c:v>110.26</c:v>
                </c:pt>
                <c:pt idx="7">
                  <c:v>107.08</c:v>
                </c:pt>
                <c:pt idx="8">
                  <c:v>109.46</c:v>
                </c:pt>
                <c:pt idx="9">
                  <c:v>107.58</c:v>
                </c:pt>
                <c:pt idx="10">
                  <c:v>112.87</c:v>
                </c:pt>
                <c:pt idx="11">
                  <c:v>120.84</c:v>
                </c:pt>
                <c:pt idx="12">
                  <c:v>133.69</c:v>
                </c:pt>
                <c:pt idx="13">
                  <c:v>127.07</c:v>
                </c:pt>
                <c:pt idx="14">
                  <c:v>135.71</c:v>
                </c:pt>
                <c:pt idx="15">
                  <c:v>139.68</c:v>
                </c:pt>
                <c:pt idx="16">
                  <c:v>140.05000000000001</c:v>
                </c:pt>
                <c:pt idx="17">
                  <c:v>136.33000000000001</c:v>
                </c:pt>
                <c:pt idx="18">
                  <c:v>134.57</c:v>
                </c:pt>
                <c:pt idx="19">
                  <c:v>136.83000000000001</c:v>
                </c:pt>
                <c:pt idx="20">
                  <c:v>140.77000000000001</c:v>
                </c:pt>
                <c:pt idx="21">
                  <c:v>135.02000000000001</c:v>
                </c:pt>
                <c:pt idx="22">
                  <c:v>139.34</c:v>
                </c:pt>
                <c:pt idx="23">
                  <c:v>130.26</c:v>
                </c:pt>
                <c:pt idx="24">
                  <c:v>128.94999999999999</c:v>
                </c:pt>
                <c:pt idx="25">
                  <c:v>130.21</c:v>
                </c:pt>
                <c:pt idx="26">
                  <c:v>119.97</c:v>
                </c:pt>
                <c:pt idx="27">
                  <c:v>115.23</c:v>
                </c:pt>
                <c:pt idx="28">
                  <c:v>122.75</c:v>
                </c:pt>
                <c:pt idx="29">
                  <c:v>121.65</c:v>
                </c:pt>
                <c:pt idx="30">
                  <c:v>116.98</c:v>
                </c:pt>
                <c:pt idx="31">
                  <c:v>113.4</c:v>
                </c:pt>
                <c:pt idx="32">
                  <c:v>106.15</c:v>
                </c:pt>
                <c:pt idx="33">
                  <c:v>95.24</c:v>
                </c:pt>
                <c:pt idx="34">
                  <c:v>99.34</c:v>
                </c:pt>
                <c:pt idx="35">
                  <c:v>103.87</c:v>
                </c:pt>
                <c:pt idx="36">
                  <c:v>107.1</c:v>
                </c:pt>
                <c:pt idx="37">
                  <c:v>104.92</c:v>
                </c:pt>
                <c:pt idx="38">
                  <c:v>104.25</c:v>
                </c:pt>
                <c:pt idx="39">
                  <c:v>108.69</c:v>
                </c:pt>
                <c:pt idx="40">
                  <c:v>104.13</c:v>
                </c:pt>
                <c:pt idx="41">
                  <c:v>99.7</c:v>
                </c:pt>
                <c:pt idx="42">
                  <c:v>90.85</c:v>
                </c:pt>
                <c:pt idx="43">
                  <c:v>81.25</c:v>
                </c:pt>
                <c:pt idx="44">
                  <c:v>80.95</c:v>
                </c:pt>
                <c:pt idx="45">
                  <c:v>69.709999999999994</c:v>
                </c:pt>
                <c:pt idx="46">
                  <c:v>76.23</c:v>
                </c:pt>
                <c:pt idx="47">
                  <c:v>79.53</c:v>
                </c:pt>
                <c:pt idx="48">
                  <c:v>72.599999999999994</c:v>
                </c:pt>
                <c:pt idx="49">
                  <c:v>67.56</c:v>
                </c:pt>
                <c:pt idx="50">
                  <c:v>64.95</c:v>
                </c:pt>
                <c:pt idx="51">
                  <c:v>62.93</c:v>
                </c:pt>
                <c:pt idx="52">
                  <c:v>69.48</c:v>
                </c:pt>
                <c:pt idx="53">
                  <c:v>69.88</c:v>
                </c:pt>
                <c:pt idx="54">
                  <c:v>72.069999999999993</c:v>
                </c:pt>
                <c:pt idx="55">
                  <c:v>74.91</c:v>
                </c:pt>
                <c:pt idx="56">
                  <c:v>76.41</c:v>
                </c:pt>
                <c:pt idx="57">
                  <c:v>73.45</c:v>
                </c:pt>
                <c:pt idx="58">
                  <c:v>78.44</c:v>
                </c:pt>
                <c:pt idx="59">
                  <c:v>79.19</c:v>
                </c:pt>
                <c:pt idx="60">
                  <c:v>81.42</c:v>
                </c:pt>
                <c:pt idx="61">
                  <c:v>83.58</c:v>
                </c:pt>
                <c:pt idx="62">
                  <c:v>85.9</c:v>
                </c:pt>
                <c:pt idx="63">
                  <c:v>83.81</c:v>
                </c:pt>
                <c:pt idx="64">
                  <c:v>84.86</c:v>
                </c:pt>
                <c:pt idx="65">
                  <c:v>84.22</c:v>
                </c:pt>
                <c:pt idx="66">
                  <c:v>85.46</c:v>
                </c:pt>
                <c:pt idx="67">
                  <c:v>83.9</c:v>
                </c:pt>
                <c:pt idx="68">
                  <c:v>82.91</c:v>
                </c:pt>
                <c:pt idx="69">
                  <c:v>84.32</c:v>
                </c:pt>
                <c:pt idx="70">
                  <c:v>85.26</c:v>
                </c:pt>
                <c:pt idx="71">
                  <c:v>87.4</c:v>
                </c:pt>
                <c:pt idx="72">
                  <c:v>89.04</c:v>
                </c:pt>
                <c:pt idx="73">
                  <c:v>91.06</c:v>
                </c:pt>
                <c:pt idx="74">
                  <c:v>93.72</c:v>
                </c:pt>
                <c:pt idx="75">
                  <c:v>92.99</c:v>
                </c:pt>
                <c:pt idx="76">
                  <c:v>90.77</c:v>
                </c:pt>
                <c:pt idx="77">
                  <c:v>94.72</c:v>
                </c:pt>
                <c:pt idx="78">
                  <c:v>97.7</c:v>
                </c:pt>
                <c:pt idx="79">
                  <c:v>100.86</c:v>
                </c:pt>
                <c:pt idx="80">
                  <c:v>100.79</c:v>
                </c:pt>
                <c:pt idx="81">
                  <c:v>105.25</c:v>
                </c:pt>
                <c:pt idx="82">
                  <c:v>102.55</c:v>
                </c:pt>
                <c:pt idx="83">
                  <c:v>105.69</c:v>
                </c:pt>
                <c:pt idx="84">
                  <c:v>109.31</c:v>
                </c:pt>
                <c:pt idx="85">
                  <c:v>113.06</c:v>
                </c:pt>
                <c:pt idx="86">
                  <c:v>115.09</c:v>
                </c:pt>
                <c:pt idx="87">
                  <c:v>117.35</c:v>
                </c:pt>
                <c:pt idx="88">
                  <c:v>118.09</c:v>
                </c:pt>
                <c:pt idx="89">
                  <c:v>111.82</c:v>
                </c:pt>
                <c:pt idx="90">
                  <c:v>112.41</c:v>
                </c:pt>
                <c:pt idx="91">
                  <c:v>114.24</c:v>
                </c:pt>
                <c:pt idx="92">
                  <c:v>117.13</c:v>
                </c:pt>
                <c:pt idx="93">
                  <c:v>119.3</c:v>
                </c:pt>
                <c:pt idx="94">
                  <c:v>123.41</c:v>
                </c:pt>
                <c:pt idx="95">
                  <c:v>122.77</c:v>
                </c:pt>
                <c:pt idx="96">
                  <c:v>127.34</c:v>
                </c:pt>
                <c:pt idx="97">
                  <c:v>129.91</c:v>
                </c:pt>
                <c:pt idx="98">
                  <c:v>127.19</c:v>
                </c:pt>
                <c:pt idx="99">
                  <c:v>130.32</c:v>
                </c:pt>
                <c:pt idx="100">
                  <c:v>134.71</c:v>
                </c:pt>
                <c:pt idx="101">
                  <c:v>138.12</c:v>
                </c:pt>
                <c:pt idx="102">
                  <c:v>137.30000000000001</c:v>
                </c:pt>
                <c:pt idx="103">
                  <c:v>132.47999999999999</c:v>
                </c:pt>
                <c:pt idx="104">
                  <c:v>131.19</c:v>
                </c:pt>
                <c:pt idx="105">
                  <c:v>132.04</c:v>
                </c:pt>
                <c:pt idx="106">
                  <c:v>135.69999999999999</c:v>
                </c:pt>
                <c:pt idx="107">
                  <c:v>129.22999999999999</c:v>
                </c:pt>
                <c:pt idx="108">
                  <c:v>127.43</c:v>
                </c:pt>
                <c:pt idx="109">
                  <c:v>112.62</c:v>
                </c:pt>
                <c:pt idx="110">
                  <c:v>111.41</c:v>
                </c:pt>
                <c:pt idx="111">
                  <c:v>106.78</c:v>
                </c:pt>
                <c:pt idx="112">
                  <c:v>112.91</c:v>
                </c:pt>
                <c:pt idx="113">
                  <c:v>112.57</c:v>
                </c:pt>
                <c:pt idx="114">
                  <c:v>101.2</c:v>
                </c:pt>
                <c:pt idx="115">
                  <c:v>99.16</c:v>
                </c:pt>
                <c:pt idx="116">
                  <c:v>100.67</c:v>
                </c:pt>
                <c:pt idx="117">
                  <c:v>89.49</c:v>
                </c:pt>
                <c:pt idx="118">
                  <c:v>78</c:v>
                </c:pt>
                <c:pt idx="119">
                  <c:v>72.31</c:v>
                </c:pt>
                <c:pt idx="120">
                  <c:v>69.430000000000007</c:v>
                </c:pt>
                <c:pt idx="121">
                  <c:v>66.91</c:v>
                </c:pt>
                <c:pt idx="122">
                  <c:v>60.44</c:v>
                </c:pt>
                <c:pt idx="123">
                  <c:v>61.66</c:v>
                </c:pt>
                <c:pt idx="124">
                  <c:v>69.91</c:v>
                </c:pt>
                <c:pt idx="125">
                  <c:v>72.72</c:v>
                </c:pt>
                <c:pt idx="126">
                  <c:v>71.77</c:v>
                </c:pt>
                <c:pt idx="127">
                  <c:v>78.38</c:v>
                </c:pt>
                <c:pt idx="128">
                  <c:v>82.11</c:v>
                </c:pt>
                <c:pt idx="129">
                  <c:v>84.28</c:v>
                </c:pt>
                <c:pt idx="130">
                  <c:v>82.48</c:v>
                </c:pt>
                <c:pt idx="131">
                  <c:v>83.17</c:v>
                </c:pt>
                <c:pt idx="132">
                  <c:v>88.28</c:v>
                </c:pt>
                <c:pt idx="133">
                  <c:v>85.7</c:v>
                </c:pt>
                <c:pt idx="134">
                  <c:v>85.37</c:v>
                </c:pt>
                <c:pt idx="135">
                  <c:v>91.43</c:v>
                </c:pt>
                <c:pt idx="136">
                  <c:v>90.16</c:v>
                </c:pt>
                <c:pt idx="137">
                  <c:v>85.04</c:v>
                </c:pt>
                <c:pt idx="138">
                  <c:v>84.4</c:v>
                </c:pt>
                <c:pt idx="139">
                  <c:v>88.5</c:v>
                </c:pt>
                <c:pt idx="140">
                  <c:v>87.19</c:v>
                </c:pt>
                <c:pt idx="141">
                  <c:v>90.02</c:v>
                </c:pt>
                <c:pt idx="142">
                  <c:v>92.17</c:v>
                </c:pt>
              </c:numCache>
            </c:numRef>
          </c:val>
        </c:ser>
        <c:ser>
          <c:idx val="1"/>
          <c:order val="1"/>
          <c:tx>
            <c:strRef>
              <c:f>'MSCI Data'!$C$3</c:f>
              <c:strCache>
                <c:ptCount val="1"/>
                <c:pt idx="0">
                  <c:v>EUROPE (Large+Mid Cap) Value</c:v>
                </c:pt>
              </c:strCache>
            </c:strRef>
          </c:tx>
          <c:cat>
            <c:numRef>
              <c:f>'MSCI Data'!$A$4:$A$146</c:f>
              <c:numCache>
                <c:formatCode>mmm\ dd\,\ 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'MSCI Data'!$C$4:$C$146</c:f>
              <c:numCache>
                <c:formatCode>0</c:formatCode>
                <c:ptCount val="143"/>
                <c:pt idx="0">
                  <c:v>100</c:v>
                </c:pt>
                <c:pt idx="1">
                  <c:v>101.35</c:v>
                </c:pt>
                <c:pt idx="2">
                  <c:v>103.58</c:v>
                </c:pt>
                <c:pt idx="3">
                  <c:v>109.74</c:v>
                </c:pt>
                <c:pt idx="4">
                  <c:v>119.5</c:v>
                </c:pt>
                <c:pt idx="5">
                  <c:v>114.11</c:v>
                </c:pt>
                <c:pt idx="6">
                  <c:v>117.24</c:v>
                </c:pt>
                <c:pt idx="7">
                  <c:v>115.73</c:v>
                </c:pt>
                <c:pt idx="8">
                  <c:v>117.69</c:v>
                </c:pt>
                <c:pt idx="9">
                  <c:v>115.26</c:v>
                </c:pt>
                <c:pt idx="10">
                  <c:v>118.84</c:v>
                </c:pt>
                <c:pt idx="11">
                  <c:v>123.2</c:v>
                </c:pt>
                <c:pt idx="12">
                  <c:v>133.55000000000001</c:v>
                </c:pt>
                <c:pt idx="13">
                  <c:v>123.51</c:v>
                </c:pt>
                <c:pt idx="14">
                  <c:v>127.99</c:v>
                </c:pt>
                <c:pt idx="15">
                  <c:v>133.15</c:v>
                </c:pt>
                <c:pt idx="16">
                  <c:v>133.84</c:v>
                </c:pt>
                <c:pt idx="17">
                  <c:v>135.28</c:v>
                </c:pt>
                <c:pt idx="18">
                  <c:v>134.36000000000001</c:v>
                </c:pt>
                <c:pt idx="19">
                  <c:v>139.66</c:v>
                </c:pt>
                <c:pt idx="20">
                  <c:v>144.46</c:v>
                </c:pt>
                <c:pt idx="21">
                  <c:v>139.91</c:v>
                </c:pt>
                <c:pt idx="22">
                  <c:v>146.76</c:v>
                </c:pt>
                <c:pt idx="23">
                  <c:v>139.21</c:v>
                </c:pt>
                <c:pt idx="24">
                  <c:v>139.59</c:v>
                </c:pt>
                <c:pt idx="25">
                  <c:v>142.54</c:v>
                </c:pt>
                <c:pt idx="26">
                  <c:v>134.47</c:v>
                </c:pt>
                <c:pt idx="27">
                  <c:v>130.58000000000001</c:v>
                </c:pt>
                <c:pt idx="28">
                  <c:v>138.35</c:v>
                </c:pt>
                <c:pt idx="29">
                  <c:v>138.21</c:v>
                </c:pt>
                <c:pt idx="30">
                  <c:v>133.44999999999999</c:v>
                </c:pt>
                <c:pt idx="31">
                  <c:v>129.94999999999999</c:v>
                </c:pt>
                <c:pt idx="32">
                  <c:v>123.57</c:v>
                </c:pt>
                <c:pt idx="33">
                  <c:v>109.91</c:v>
                </c:pt>
                <c:pt idx="34">
                  <c:v>113.46</c:v>
                </c:pt>
                <c:pt idx="35">
                  <c:v>117.88</c:v>
                </c:pt>
                <c:pt idx="36">
                  <c:v>121.61</c:v>
                </c:pt>
                <c:pt idx="37">
                  <c:v>118.49</c:v>
                </c:pt>
                <c:pt idx="38">
                  <c:v>116.92</c:v>
                </c:pt>
                <c:pt idx="39">
                  <c:v>124.01</c:v>
                </c:pt>
                <c:pt idx="40">
                  <c:v>119.2</c:v>
                </c:pt>
                <c:pt idx="41">
                  <c:v>115.78</c:v>
                </c:pt>
                <c:pt idx="42">
                  <c:v>103.64</c:v>
                </c:pt>
                <c:pt idx="43">
                  <c:v>93.41</c:v>
                </c:pt>
                <c:pt idx="44">
                  <c:v>93.68</c:v>
                </c:pt>
                <c:pt idx="45">
                  <c:v>77.67</c:v>
                </c:pt>
                <c:pt idx="46">
                  <c:v>85.5</c:v>
                </c:pt>
                <c:pt idx="47">
                  <c:v>91.48</c:v>
                </c:pt>
                <c:pt idx="48">
                  <c:v>82.41</c:v>
                </c:pt>
                <c:pt idx="49">
                  <c:v>77.040000000000006</c:v>
                </c:pt>
                <c:pt idx="50">
                  <c:v>73.88</c:v>
                </c:pt>
                <c:pt idx="51">
                  <c:v>70.97</c:v>
                </c:pt>
                <c:pt idx="52">
                  <c:v>79.3</c:v>
                </c:pt>
                <c:pt idx="53">
                  <c:v>80.67</c:v>
                </c:pt>
                <c:pt idx="54">
                  <c:v>83.74</c:v>
                </c:pt>
                <c:pt idx="55">
                  <c:v>88.54</c:v>
                </c:pt>
                <c:pt idx="56">
                  <c:v>90.86</c:v>
                </c:pt>
                <c:pt idx="57">
                  <c:v>86.42</c:v>
                </c:pt>
                <c:pt idx="58">
                  <c:v>92.88</c:v>
                </c:pt>
                <c:pt idx="59">
                  <c:v>93.45</c:v>
                </c:pt>
                <c:pt idx="60">
                  <c:v>96.97</c:v>
                </c:pt>
                <c:pt idx="61">
                  <c:v>98.94</c:v>
                </c:pt>
                <c:pt idx="62">
                  <c:v>101.75</c:v>
                </c:pt>
                <c:pt idx="63">
                  <c:v>99.45</c:v>
                </c:pt>
                <c:pt idx="64">
                  <c:v>101.16</c:v>
                </c:pt>
                <c:pt idx="65">
                  <c:v>100.41</c:v>
                </c:pt>
                <c:pt idx="66">
                  <c:v>102.51</c:v>
                </c:pt>
                <c:pt idx="67">
                  <c:v>101.25</c:v>
                </c:pt>
                <c:pt idx="68">
                  <c:v>100.38</c:v>
                </c:pt>
                <c:pt idx="69">
                  <c:v>102.26</c:v>
                </c:pt>
                <c:pt idx="70">
                  <c:v>103.6</c:v>
                </c:pt>
                <c:pt idx="71">
                  <c:v>106.55</c:v>
                </c:pt>
                <c:pt idx="72">
                  <c:v>108.91</c:v>
                </c:pt>
                <c:pt idx="73">
                  <c:v>111.91</c:v>
                </c:pt>
                <c:pt idx="74">
                  <c:v>115.57</c:v>
                </c:pt>
                <c:pt idx="75">
                  <c:v>114.23</c:v>
                </c:pt>
                <c:pt idx="76">
                  <c:v>110.42</c:v>
                </c:pt>
                <c:pt idx="77">
                  <c:v>114.93</c:v>
                </c:pt>
                <c:pt idx="78">
                  <c:v>119.46</c:v>
                </c:pt>
                <c:pt idx="79">
                  <c:v>123.26</c:v>
                </c:pt>
                <c:pt idx="80">
                  <c:v>122.88</c:v>
                </c:pt>
                <c:pt idx="81">
                  <c:v>128.9</c:v>
                </c:pt>
                <c:pt idx="82">
                  <c:v>125.39</c:v>
                </c:pt>
                <c:pt idx="83">
                  <c:v>130.97</c:v>
                </c:pt>
                <c:pt idx="84">
                  <c:v>135.26</c:v>
                </c:pt>
                <c:pt idx="85">
                  <c:v>140.34</c:v>
                </c:pt>
                <c:pt idx="86">
                  <c:v>143.99</c:v>
                </c:pt>
                <c:pt idx="87">
                  <c:v>145.83000000000001</c:v>
                </c:pt>
                <c:pt idx="88">
                  <c:v>146.44</c:v>
                </c:pt>
                <c:pt idx="89">
                  <c:v>138.58000000000001</c:v>
                </c:pt>
                <c:pt idx="90">
                  <c:v>138.99</c:v>
                </c:pt>
                <c:pt idx="91">
                  <c:v>141.91999999999999</c:v>
                </c:pt>
                <c:pt idx="92">
                  <c:v>145.69999999999999</c:v>
                </c:pt>
                <c:pt idx="93">
                  <c:v>149.79</c:v>
                </c:pt>
                <c:pt idx="94">
                  <c:v>155.72999999999999</c:v>
                </c:pt>
                <c:pt idx="95">
                  <c:v>154.56</c:v>
                </c:pt>
                <c:pt idx="96">
                  <c:v>160.24</c:v>
                </c:pt>
                <c:pt idx="97">
                  <c:v>162.97</c:v>
                </c:pt>
                <c:pt idx="98">
                  <c:v>159.1</c:v>
                </c:pt>
                <c:pt idx="99">
                  <c:v>161.16999999999999</c:v>
                </c:pt>
                <c:pt idx="100">
                  <c:v>167.18</c:v>
                </c:pt>
                <c:pt idx="101">
                  <c:v>171.28</c:v>
                </c:pt>
                <c:pt idx="102">
                  <c:v>170.3</c:v>
                </c:pt>
                <c:pt idx="103">
                  <c:v>163.32</c:v>
                </c:pt>
                <c:pt idx="104">
                  <c:v>160.51</c:v>
                </c:pt>
                <c:pt idx="105">
                  <c:v>160.36000000000001</c:v>
                </c:pt>
                <c:pt idx="106">
                  <c:v>164.91</c:v>
                </c:pt>
                <c:pt idx="107">
                  <c:v>153.88999999999999</c:v>
                </c:pt>
                <c:pt idx="108">
                  <c:v>151.56</c:v>
                </c:pt>
                <c:pt idx="109">
                  <c:v>132.68</c:v>
                </c:pt>
                <c:pt idx="110">
                  <c:v>129.62</c:v>
                </c:pt>
                <c:pt idx="111">
                  <c:v>124.46</c:v>
                </c:pt>
                <c:pt idx="112">
                  <c:v>133.04</c:v>
                </c:pt>
                <c:pt idx="113">
                  <c:v>129.9</c:v>
                </c:pt>
                <c:pt idx="114">
                  <c:v>114.45</c:v>
                </c:pt>
                <c:pt idx="115">
                  <c:v>111.96</c:v>
                </c:pt>
                <c:pt idx="116">
                  <c:v>114.28</c:v>
                </c:pt>
                <c:pt idx="117">
                  <c:v>101.3</c:v>
                </c:pt>
                <c:pt idx="118">
                  <c:v>86.78</c:v>
                </c:pt>
                <c:pt idx="119">
                  <c:v>80.97</c:v>
                </c:pt>
                <c:pt idx="120">
                  <c:v>77.53</c:v>
                </c:pt>
                <c:pt idx="121">
                  <c:v>72.48</c:v>
                </c:pt>
                <c:pt idx="122">
                  <c:v>64.08</c:v>
                </c:pt>
                <c:pt idx="123">
                  <c:v>66.209999999999994</c:v>
                </c:pt>
                <c:pt idx="124">
                  <c:v>78.849999999999994</c:v>
                </c:pt>
                <c:pt idx="125">
                  <c:v>81.77</c:v>
                </c:pt>
                <c:pt idx="126">
                  <c:v>79.98</c:v>
                </c:pt>
                <c:pt idx="127">
                  <c:v>88.01</c:v>
                </c:pt>
                <c:pt idx="128">
                  <c:v>94.75</c:v>
                </c:pt>
                <c:pt idx="129">
                  <c:v>97.21</c:v>
                </c:pt>
                <c:pt idx="130">
                  <c:v>93.52</c:v>
                </c:pt>
                <c:pt idx="131">
                  <c:v>94.01</c:v>
                </c:pt>
                <c:pt idx="132">
                  <c:v>99.43</c:v>
                </c:pt>
                <c:pt idx="133">
                  <c:v>95.7</c:v>
                </c:pt>
                <c:pt idx="134">
                  <c:v>94.44</c:v>
                </c:pt>
                <c:pt idx="135">
                  <c:v>101.05</c:v>
                </c:pt>
                <c:pt idx="136">
                  <c:v>99.07</c:v>
                </c:pt>
                <c:pt idx="137">
                  <c:v>91.96</c:v>
                </c:pt>
                <c:pt idx="138">
                  <c:v>89.72</c:v>
                </c:pt>
                <c:pt idx="139">
                  <c:v>96.2</c:v>
                </c:pt>
                <c:pt idx="140">
                  <c:v>93.46</c:v>
                </c:pt>
                <c:pt idx="141">
                  <c:v>96.26</c:v>
                </c:pt>
                <c:pt idx="142">
                  <c:v>99.27</c:v>
                </c:pt>
              </c:numCache>
            </c:numRef>
          </c:val>
        </c:ser>
        <c:ser>
          <c:idx val="2"/>
          <c:order val="2"/>
          <c:tx>
            <c:strRef>
              <c:f>'MSCI Data'!$D$3</c:f>
              <c:strCache>
                <c:ptCount val="1"/>
                <c:pt idx="0">
                  <c:v>EUROPE Small Cap</c:v>
                </c:pt>
              </c:strCache>
            </c:strRef>
          </c:tx>
          <c:cat>
            <c:numRef>
              <c:f>'MSCI Data'!$A$4:$A$146</c:f>
              <c:numCache>
                <c:formatCode>mmm\ dd\,\ 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'MSCI Data'!$D$4:$D$146</c:f>
              <c:numCache>
                <c:formatCode>0</c:formatCode>
                <c:ptCount val="143"/>
                <c:pt idx="0">
                  <c:v>100</c:v>
                </c:pt>
                <c:pt idx="1">
                  <c:v>99.9</c:v>
                </c:pt>
                <c:pt idx="2">
                  <c:v>102.22</c:v>
                </c:pt>
                <c:pt idx="3">
                  <c:v>105.53</c:v>
                </c:pt>
                <c:pt idx="4">
                  <c:v>113.64</c:v>
                </c:pt>
                <c:pt idx="5">
                  <c:v>112.97</c:v>
                </c:pt>
                <c:pt idx="6">
                  <c:v>114.39</c:v>
                </c:pt>
                <c:pt idx="7">
                  <c:v>112.73</c:v>
                </c:pt>
                <c:pt idx="8">
                  <c:v>115.75</c:v>
                </c:pt>
                <c:pt idx="9">
                  <c:v>112.9</c:v>
                </c:pt>
                <c:pt idx="10">
                  <c:v>111.92</c:v>
                </c:pt>
                <c:pt idx="11">
                  <c:v>117.68</c:v>
                </c:pt>
                <c:pt idx="12">
                  <c:v>126.62</c:v>
                </c:pt>
                <c:pt idx="13">
                  <c:v>130.82</c:v>
                </c:pt>
                <c:pt idx="14">
                  <c:v>141.09</c:v>
                </c:pt>
                <c:pt idx="15">
                  <c:v>139.94999999999999</c:v>
                </c:pt>
                <c:pt idx="16">
                  <c:v>137.69</c:v>
                </c:pt>
                <c:pt idx="17">
                  <c:v>133.63</c:v>
                </c:pt>
                <c:pt idx="18">
                  <c:v>133.69999999999999</c:v>
                </c:pt>
                <c:pt idx="19">
                  <c:v>137.91</c:v>
                </c:pt>
                <c:pt idx="20">
                  <c:v>144.72</c:v>
                </c:pt>
                <c:pt idx="21">
                  <c:v>141.69</c:v>
                </c:pt>
                <c:pt idx="22">
                  <c:v>140.15</c:v>
                </c:pt>
                <c:pt idx="23">
                  <c:v>133.31</c:v>
                </c:pt>
                <c:pt idx="24">
                  <c:v>130.57</c:v>
                </c:pt>
                <c:pt idx="25">
                  <c:v>138.76</c:v>
                </c:pt>
                <c:pt idx="26">
                  <c:v>134.80000000000001</c:v>
                </c:pt>
                <c:pt idx="27">
                  <c:v>127.17</c:v>
                </c:pt>
                <c:pt idx="28">
                  <c:v>133.9</c:v>
                </c:pt>
                <c:pt idx="29">
                  <c:v>138.94</c:v>
                </c:pt>
                <c:pt idx="30">
                  <c:v>132.28</c:v>
                </c:pt>
                <c:pt idx="31">
                  <c:v>125.74</c:v>
                </c:pt>
                <c:pt idx="32">
                  <c:v>121.98</c:v>
                </c:pt>
                <c:pt idx="33">
                  <c:v>101.06</c:v>
                </c:pt>
                <c:pt idx="34">
                  <c:v>108.53</c:v>
                </c:pt>
                <c:pt idx="35">
                  <c:v>117.97</c:v>
                </c:pt>
                <c:pt idx="36">
                  <c:v>120.53</c:v>
                </c:pt>
                <c:pt idx="37">
                  <c:v>122.37</c:v>
                </c:pt>
                <c:pt idx="38">
                  <c:v>122.16</c:v>
                </c:pt>
                <c:pt idx="39">
                  <c:v>128.88</c:v>
                </c:pt>
                <c:pt idx="40">
                  <c:v>128.1</c:v>
                </c:pt>
                <c:pt idx="41">
                  <c:v>124.03</c:v>
                </c:pt>
                <c:pt idx="42">
                  <c:v>113.03</c:v>
                </c:pt>
                <c:pt idx="43">
                  <c:v>101.48</c:v>
                </c:pt>
                <c:pt idx="44">
                  <c:v>99.76</c:v>
                </c:pt>
                <c:pt idx="45">
                  <c:v>88.06</c:v>
                </c:pt>
                <c:pt idx="46">
                  <c:v>91.37</c:v>
                </c:pt>
                <c:pt idx="47">
                  <c:v>94.87</c:v>
                </c:pt>
                <c:pt idx="48">
                  <c:v>87.59</c:v>
                </c:pt>
                <c:pt idx="49">
                  <c:v>82.86</c:v>
                </c:pt>
                <c:pt idx="50">
                  <c:v>79.2</c:v>
                </c:pt>
                <c:pt idx="51">
                  <c:v>77.72</c:v>
                </c:pt>
                <c:pt idx="52">
                  <c:v>86.27</c:v>
                </c:pt>
                <c:pt idx="53">
                  <c:v>90.57</c:v>
                </c:pt>
                <c:pt idx="54">
                  <c:v>94.53</c:v>
                </c:pt>
                <c:pt idx="55">
                  <c:v>100.57</c:v>
                </c:pt>
                <c:pt idx="56">
                  <c:v>106.65</c:v>
                </c:pt>
                <c:pt idx="57">
                  <c:v>105.06</c:v>
                </c:pt>
                <c:pt idx="58">
                  <c:v>113.84</c:v>
                </c:pt>
                <c:pt idx="59">
                  <c:v>114.52</c:v>
                </c:pt>
                <c:pt idx="60">
                  <c:v>114.55</c:v>
                </c:pt>
                <c:pt idx="61">
                  <c:v>123.4</c:v>
                </c:pt>
                <c:pt idx="62">
                  <c:v>128.9</c:v>
                </c:pt>
                <c:pt idx="63">
                  <c:v>126.69</c:v>
                </c:pt>
                <c:pt idx="64">
                  <c:v>126.58</c:v>
                </c:pt>
                <c:pt idx="65">
                  <c:v>123.9</c:v>
                </c:pt>
                <c:pt idx="66">
                  <c:v>128.41999999999999</c:v>
                </c:pt>
                <c:pt idx="67">
                  <c:v>124.14</c:v>
                </c:pt>
                <c:pt idx="68">
                  <c:v>122.57</c:v>
                </c:pt>
                <c:pt idx="69">
                  <c:v>125.55</c:v>
                </c:pt>
                <c:pt idx="70">
                  <c:v>127.5</c:v>
                </c:pt>
                <c:pt idx="71">
                  <c:v>134.29</c:v>
                </c:pt>
                <c:pt idx="72">
                  <c:v>137.94999999999999</c:v>
                </c:pt>
                <c:pt idx="73">
                  <c:v>145.93</c:v>
                </c:pt>
                <c:pt idx="74">
                  <c:v>151.11000000000001</c:v>
                </c:pt>
                <c:pt idx="75">
                  <c:v>150.58000000000001</c:v>
                </c:pt>
                <c:pt idx="76">
                  <c:v>145.75</c:v>
                </c:pt>
                <c:pt idx="77">
                  <c:v>152.72</c:v>
                </c:pt>
                <c:pt idx="78">
                  <c:v>159.59</c:v>
                </c:pt>
                <c:pt idx="79">
                  <c:v>167.97</c:v>
                </c:pt>
                <c:pt idx="80">
                  <c:v>171.4</c:v>
                </c:pt>
                <c:pt idx="81">
                  <c:v>179.02</c:v>
                </c:pt>
                <c:pt idx="82">
                  <c:v>169.58</c:v>
                </c:pt>
                <c:pt idx="83">
                  <c:v>176.14</c:v>
                </c:pt>
                <c:pt idx="84">
                  <c:v>185.34</c:v>
                </c:pt>
                <c:pt idx="85">
                  <c:v>198.4</c:v>
                </c:pt>
                <c:pt idx="86">
                  <c:v>206.97</c:v>
                </c:pt>
                <c:pt idx="87">
                  <c:v>213.97</c:v>
                </c:pt>
                <c:pt idx="88">
                  <c:v>218.44</c:v>
                </c:pt>
                <c:pt idx="89">
                  <c:v>204.12</c:v>
                </c:pt>
                <c:pt idx="90">
                  <c:v>200.95</c:v>
                </c:pt>
                <c:pt idx="91">
                  <c:v>199.14</c:v>
                </c:pt>
                <c:pt idx="92">
                  <c:v>203.85</c:v>
                </c:pt>
                <c:pt idx="93">
                  <c:v>209.19</c:v>
                </c:pt>
                <c:pt idx="94">
                  <c:v>218.85</c:v>
                </c:pt>
                <c:pt idx="95">
                  <c:v>225.01</c:v>
                </c:pt>
                <c:pt idx="96">
                  <c:v>236.63</c:v>
                </c:pt>
                <c:pt idx="97">
                  <c:v>244.9</c:v>
                </c:pt>
                <c:pt idx="98">
                  <c:v>241.83</c:v>
                </c:pt>
                <c:pt idx="99">
                  <c:v>251.33</c:v>
                </c:pt>
                <c:pt idx="100">
                  <c:v>258.19</c:v>
                </c:pt>
                <c:pt idx="101">
                  <c:v>264.74</c:v>
                </c:pt>
                <c:pt idx="102">
                  <c:v>259.18</c:v>
                </c:pt>
                <c:pt idx="103">
                  <c:v>253.76</c:v>
                </c:pt>
                <c:pt idx="104">
                  <c:v>243.75</c:v>
                </c:pt>
                <c:pt idx="105">
                  <c:v>232.49</c:v>
                </c:pt>
                <c:pt idx="106">
                  <c:v>245.3</c:v>
                </c:pt>
                <c:pt idx="107">
                  <c:v>221.15</c:v>
                </c:pt>
                <c:pt idx="108">
                  <c:v>215.24</c:v>
                </c:pt>
                <c:pt idx="109">
                  <c:v>189.45</c:v>
                </c:pt>
                <c:pt idx="110">
                  <c:v>194.3</c:v>
                </c:pt>
                <c:pt idx="111">
                  <c:v>187.64</c:v>
                </c:pt>
                <c:pt idx="112">
                  <c:v>193.24</c:v>
                </c:pt>
                <c:pt idx="113">
                  <c:v>194.88</c:v>
                </c:pt>
                <c:pt idx="114">
                  <c:v>175.4</c:v>
                </c:pt>
                <c:pt idx="115">
                  <c:v>167.81</c:v>
                </c:pt>
                <c:pt idx="116">
                  <c:v>172.84</c:v>
                </c:pt>
                <c:pt idx="117">
                  <c:v>144.82</c:v>
                </c:pt>
                <c:pt idx="118">
                  <c:v>115.34</c:v>
                </c:pt>
                <c:pt idx="119">
                  <c:v>105.2</c:v>
                </c:pt>
                <c:pt idx="120">
                  <c:v>100.96</c:v>
                </c:pt>
                <c:pt idx="121">
                  <c:v>102.44</c:v>
                </c:pt>
                <c:pt idx="122">
                  <c:v>96.08</c:v>
                </c:pt>
                <c:pt idx="123">
                  <c:v>98.13</c:v>
                </c:pt>
                <c:pt idx="124">
                  <c:v>118.82</c:v>
                </c:pt>
                <c:pt idx="125">
                  <c:v>125.43</c:v>
                </c:pt>
                <c:pt idx="126">
                  <c:v>125.52</c:v>
                </c:pt>
                <c:pt idx="127">
                  <c:v>135.25</c:v>
                </c:pt>
                <c:pt idx="128">
                  <c:v>146.86000000000001</c:v>
                </c:pt>
                <c:pt idx="129">
                  <c:v>154.06</c:v>
                </c:pt>
                <c:pt idx="130">
                  <c:v>149.87</c:v>
                </c:pt>
                <c:pt idx="131">
                  <c:v>148.65</c:v>
                </c:pt>
                <c:pt idx="132">
                  <c:v>157.15</c:v>
                </c:pt>
                <c:pt idx="133">
                  <c:v>160.46</c:v>
                </c:pt>
                <c:pt idx="134">
                  <c:v>157.80000000000001</c:v>
                </c:pt>
                <c:pt idx="135">
                  <c:v>172.03</c:v>
                </c:pt>
                <c:pt idx="136">
                  <c:v>176.18</c:v>
                </c:pt>
                <c:pt idx="137">
                  <c:v>163.13999999999999</c:v>
                </c:pt>
                <c:pt idx="138">
                  <c:v>161.71</c:v>
                </c:pt>
                <c:pt idx="139">
                  <c:v>170.14</c:v>
                </c:pt>
                <c:pt idx="140">
                  <c:v>167.2</c:v>
                </c:pt>
                <c:pt idx="141">
                  <c:v>176.87</c:v>
                </c:pt>
                <c:pt idx="142">
                  <c:v>183.41</c:v>
                </c:pt>
              </c:numCache>
            </c:numRef>
          </c:val>
        </c:ser>
        <c:ser>
          <c:idx val="3"/>
          <c:order val="3"/>
          <c:tx>
            <c:strRef>
              <c:f>'MSCI Data'!$E$3</c:f>
              <c:strCache>
                <c:ptCount val="1"/>
                <c:pt idx="0">
                  <c:v>USA (Large+Mid Cap)</c:v>
                </c:pt>
              </c:strCache>
            </c:strRef>
          </c:tx>
          <c:cat>
            <c:numRef>
              <c:f>'MSCI Data'!$A$4:$A$146</c:f>
              <c:numCache>
                <c:formatCode>mmm\ dd\,\ 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'MSCI Data'!$E$4:$E$146</c:f>
              <c:numCache>
                <c:formatCode>0</c:formatCode>
                <c:ptCount val="143"/>
                <c:pt idx="0">
                  <c:v>100</c:v>
                </c:pt>
                <c:pt idx="1">
                  <c:v>107.76</c:v>
                </c:pt>
                <c:pt idx="2">
                  <c:v>108.25</c:v>
                </c:pt>
                <c:pt idx="3">
                  <c:v>114.52</c:v>
                </c:pt>
                <c:pt idx="4">
                  <c:v>120.97</c:v>
                </c:pt>
                <c:pt idx="5">
                  <c:v>119.75</c:v>
                </c:pt>
                <c:pt idx="6">
                  <c:v>127.48</c:v>
                </c:pt>
                <c:pt idx="7">
                  <c:v>118.73</c:v>
                </c:pt>
                <c:pt idx="8">
                  <c:v>119.42</c:v>
                </c:pt>
                <c:pt idx="9">
                  <c:v>114.8</c:v>
                </c:pt>
                <c:pt idx="10">
                  <c:v>123.8</c:v>
                </c:pt>
                <c:pt idx="11">
                  <c:v>131.88</c:v>
                </c:pt>
                <c:pt idx="12">
                  <c:v>141.58000000000001</c:v>
                </c:pt>
                <c:pt idx="13">
                  <c:v>137.15</c:v>
                </c:pt>
                <c:pt idx="14">
                  <c:v>135.93</c:v>
                </c:pt>
                <c:pt idx="15">
                  <c:v>150.28</c:v>
                </c:pt>
                <c:pt idx="16">
                  <c:v>152.56</c:v>
                </c:pt>
                <c:pt idx="17">
                  <c:v>145.80000000000001</c:v>
                </c:pt>
                <c:pt idx="18">
                  <c:v>144.31</c:v>
                </c:pt>
                <c:pt idx="19">
                  <c:v>146.47999999999999</c:v>
                </c:pt>
                <c:pt idx="20">
                  <c:v>160.44999999999999</c:v>
                </c:pt>
                <c:pt idx="21">
                  <c:v>152.72</c:v>
                </c:pt>
                <c:pt idx="22">
                  <c:v>157.72</c:v>
                </c:pt>
                <c:pt idx="23">
                  <c:v>141.29</c:v>
                </c:pt>
                <c:pt idx="24">
                  <c:v>130.66999999999999</c:v>
                </c:pt>
                <c:pt idx="25">
                  <c:v>136.62</c:v>
                </c:pt>
                <c:pt idx="26">
                  <c:v>125.65</c:v>
                </c:pt>
                <c:pt idx="27">
                  <c:v>122.26</c:v>
                </c:pt>
                <c:pt idx="28">
                  <c:v>131.29</c:v>
                </c:pt>
                <c:pt idx="29">
                  <c:v>137.94</c:v>
                </c:pt>
                <c:pt idx="30">
                  <c:v>134.86000000000001</c:v>
                </c:pt>
                <c:pt idx="31">
                  <c:v>129.13999999999999</c:v>
                </c:pt>
                <c:pt idx="32">
                  <c:v>115.94</c:v>
                </c:pt>
                <c:pt idx="33">
                  <c:v>106.69</c:v>
                </c:pt>
                <c:pt idx="34">
                  <c:v>109.34</c:v>
                </c:pt>
                <c:pt idx="35">
                  <c:v>118.28</c:v>
                </c:pt>
                <c:pt idx="36">
                  <c:v>119.56</c:v>
                </c:pt>
                <c:pt idx="37">
                  <c:v>121.78</c:v>
                </c:pt>
                <c:pt idx="38">
                  <c:v>118.65</c:v>
                </c:pt>
                <c:pt idx="39">
                  <c:v>121.92</c:v>
                </c:pt>
                <c:pt idx="40">
                  <c:v>110.29</c:v>
                </c:pt>
                <c:pt idx="41">
                  <c:v>105.42</c:v>
                </c:pt>
                <c:pt idx="42">
                  <c:v>92</c:v>
                </c:pt>
                <c:pt idx="43">
                  <c:v>85.92</c:v>
                </c:pt>
                <c:pt idx="44">
                  <c:v>86.16</c:v>
                </c:pt>
                <c:pt idx="45">
                  <c:v>75.739999999999995</c:v>
                </c:pt>
                <c:pt idx="46">
                  <c:v>82.33</c:v>
                </c:pt>
                <c:pt idx="47">
                  <c:v>86.74</c:v>
                </c:pt>
                <c:pt idx="48">
                  <c:v>77.13</c:v>
                </c:pt>
                <c:pt idx="49">
                  <c:v>73.48</c:v>
                </c:pt>
                <c:pt idx="50">
                  <c:v>71.92</c:v>
                </c:pt>
                <c:pt idx="51">
                  <c:v>71.61</c:v>
                </c:pt>
                <c:pt idx="52">
                  <c:v>75.77</c:v>
                </c:pt>
                <c:pt idx="53">
                  <c:v>75.62</c:v>
                </c:pt>
                <c:pt idx="54">
                  <c:v>78.3</c:v>
                </c:pt>
                <c:pt idx="55">
                  <c:v>81.260000000000005</c:v>
                </c:pt>
                <c:pt idx="56">
                  <c:v>84.73</c:v>
                </c:pt>
                <c:pt idx="57">
                  <c:v>78.849999999999994</c:v>
                </c:pt>
                <c:pt idx="58">
                  <c:v>83.38</c:v>
                </c:pt>
                <c:pt idx="59">
                  <c:v>81.510000000000005</c:v>
                </c:pt>
                <c:pt idx="60">
                  <c:v>81.349999999999994</c:v>
                </c:pt>
                <c:pt idx="61">
                  <c:v>84</c:v>
                </c:pt>
                <c:pt idx="62">
                  <c:v>84.87</c:v>
                </c:pt>
                <c:pt idx="63">
                  <c:v>84.33</c:v>
                </c:pt>
                <c:pt idx="64">
                  <c:v>85.03</c:v>
                </c:pt>
                <c:pt idx="65">
                  <c:v>84.44</c:v>
                </c:pt>
                <c:pt idx="66">
                  <c:v>86.23</c:v>
                </c:pt>
                <c:pt idx="67">
                  <c:v>84.07</c:v>
                </c:pt>
                <c:pt idx="68">
                  <c:v>83.56</c:v>
                </c:pt>
                <c:pt idx="69">
                  <c:v>82.54</c:v>
                </c:pt>
                <c:pt idx="70">
                  <c:v>81.72</c:v>
                </c:pt>
                <c:pt idx="71">
                  <c:v>81.290000000000006</c:v>
                </c:pt>
                <c:pt idx="72">
                  <c:v>82.14</c:v>
                </c:pt>
                <c:pt idx="73">
                  <c:v>83.44</c:v>
                </c:pt>
                <c:pt idx="74">
                  <c:v>83.48</c:v>
                </c:pt>
                <c:pt idx="75">
                  <c:v>83.78</c:v>
                </c:pt>
                <c:pt idx="76">
                  <c:v>82.72</c:v>
                </c:pt>
                <c:pt idx="77">
                  <c:v>89.15</c:v>
                </c:pt>
                <c:pt idx="78">
                  <c:v>91.01</c:v>
                </c:pt>
                <c:pt idx="79">
                  <c:v>94.01</c:v>
                </c:pt>
                <c:pt idx="80">
                  <c:v>91.8</c:v>
                </c:pt>
                <c:pt idx="81">
                  <c:v>94.34</c:v>
                </c:pt>
                <c:pt idx="82">
                  <c:v>93.3</c:v>
                </c:pt>
                <c:pt idx="83">
                  <c:v>98.37</c:v>
                </c:pt>
                <c:pt idx="84">
                  <c:v>98.24</c:v>
                </c:pt>
                <c:pt idx="85">
                  <c:v>97.94</c:v>
                </c:pt>
                <c:pt idx="86">
                  <c:v>99.63</c:v>
                </c:pt>
                <c:pt idx="87">
                  <c:v>99.28</c:v>
                </c:pt>
                <c:pt idx="88">
                  <c:v>96.52</c:v>
                </c:pt>
                <c:pt idx="89">
                  <c:v>91.66</c:v>
                </c:pt>
                <c:pt idx="90">
                  <c:v>92.06</c:v>
                </c:pt>
                <c:pt idx="91">
                  <c:v>92.46</c:v>
                </c:pt>
                <c:pt idx="92">
                  <c:v>94.17</c:v>
                </c:pt>
                <c:pt idx="93">
                  <c:v>97.47</c:v>
                </c:pt>
                <c:pt idx="94">
                  <c:v>99.94</c:v>
                </c:pt>
                <c:pt idx="95">
                  <c:v>97.9</c:v>
                </c:pt>
                <c:pt idx="96">
                  <c:v>99.47</c:v>
                </c:pt>
                <c:pt idx="97">
                  <c:v>102.66</c:v>
                </c:pt>
                <c:pt idx="98">
                  <c:v>98.92</c:v>
                </c:pt>
                <c:pt idx="99">
                  <c:v>99.1</c:v>
                </c:pt>
                <c:pt idx="100">
                  <c:v>100.71</c:v>
                </c:pt>
                <c:pt idx="101">
                  <c:v>105.49</c:v>
                </c:pt>
                <c:pt idx="102">
                  <c:v>103.22</c:v>
                </c:pt>
                <c:pt idx="103">
                  <c:v>98.59</c:v>
                </c:pt>
                <c:pt idx="104">
                  <c:v>100.29</c:v>
                </c:pt>
                <c:pt idx="105">
                  <c:v>99.63</c:v>
                </c:pt>
                <c:pt idx="106">
                  <c:v>99.49</c:v>
                </c:pt>
                <c:pt idx="107">
                  <c:v>93.7</c:v>
                </c:pt>
                <c:pt idx="108">
                  <c:v>93.38</c:v>
                </c:pt>
                <c:pt idx="109">
                  <c:v>86.51</c:v>
                </c:pt>
                <c:pt idx="110">
                  <c:v>81.56</c:v>
                </c:pt>
                <c:pt idx="111">
                  <c:v>77.73</c:v>
                </c:pt>
                <c:pt idx="112">
                  <c:v>82.93</c:v>
                </c:pt>
                <c:pt idx="113">
                  <c:v>84.23</c:v>
                </c:pt>
                <c:pt idx="114">
                  <c:v>76.180000000000007</c:v>
                </c:pt>
                <c:pt idx="115">
                  <c:v>75.94</c:v>
                </c:pt>
                <c:pt idx="116">
                  <c:v>81.41</c:v>
                </c:pt>
                <c:pt idx="117">
                  <c:v>77.36</c:v>
                </c:pt>
                <c:pt idx="118">
                  <c:v>70.91</c:v>
                </c:pt>
                <c:pt idx="119">
                  <c:v>65.42</c:v>
                </c:pt>
                <c:pt idx="120">
                  <c:v>60.33</c:v>
                </c:pt>
                <c:pt idx="121">
                  <c:v>60.02</c:v>
                </c:pt>
                <c:pt idx="122">
                  <c:v>54.15</c:v>
                </c:pt>
                <c:pt idx="123">
                  <c:v>56.13</c:v>
                </c:pt>
                <c:pt idx="124">
                  <c:v>61.54</c:v>
                </c:pt>
                <c:pt idx="125">
                  <c:v>60.63</c:v>
                </c:pt>
                <c:pt idx="126">
                  <c:v>61.21</c:v>
                </c:pt>
                <c:pt idx="127">
                  <c:v>65.040000000000006</c:v>
                </c:pt>
                <c:pt idx="128">
                  <c:v>66.33</c:v>
                </c:pt>
                <c:pt idx="129">
                  <c:v>67.55</c:v>
                </c:pt>
                <c:pt idx="130">
                  <c:v>65.540000000000006</c:v>
                </c:pt>
                <c:pt idx="131">
                  <c:v>68.08</c:v>
                </c:pt>
                <c:pt idx="132">
                  <c:v>72.59</c:v>
                </c:pt>
                <c:pt idx="133">
                  <c:v>72.23</c:v>
                </c:pt>
                <c:pt idx="134">
                  <c:v>75.66</c:v>
                </c:pt>
                <c:pt idx="135">
                  <c:v>80.760000000000005</c:v>
                </c:pt>
                <c:pt idx="136">
                  <c:v>83.42</c:v>
                </c:pt>
                <c:pt idx="137">
                  <c:v>82.92</c:v>
                </c:pt>
                <c:pt idx="138">
                  <c:v>78.52</c:v>
                </c:pt>
                <c:pt idx="139">
                  <c:v>78.89</c:v>
                </c:pt>
                <c:pt idx="140">
                  <c:v>77.099999999999994</c:v>
                </c:pt>
                <c:pt idx="141">
                  <c:v>78.180000000000007</c:v>
                </c:pt>
                <c:pt idx="142">
                  <c:v>79.72</c:v>
                </c:pt>
              </c:numCache>
            </c:numRef>
          </c:val>
        </c:ser>
        <c:ser>
          <c:idx val="4"/>
          <c:order val="4"/>
          <c:tx>
            <c:strRef>
              <c:f>'MSCI Data'!$F$3</c:f>
              <c:strCache>
                <c:ptCount val="1"/>
                <c:pt idx="0">
                  <c:v>EM (Large+Mid Cap)</c:v>
                </c:pt>
              </c:strCache>
            </c:strRef>
          </c:tx>
          <c:cat>
            <c:numRef>
              <c:f>'MSCI Data'!$A$4:$A$146</c:f>
              <c:numCache>
                <c:formatCode>mmm\ dd\,\ 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'MSCI Data'!$F$4:$F$146</c:f>
              <c:numCache>
                <c:formatCode>0</c:formatCode>
                <c:ptCount val="143"/>
                <c:pt idx="0">
                  <c:v>100</c:v>
                </c:pt>
                <c:pt idx="1">
                  <c:v>101.65</c:v>
                </c:pt>
                <c:pt idx="2">
                  <c:v>106.11</c:v>
                </c:pt>
                <c:pt idx="3">
                  <c:v>121.78</c:v>
                </c:pt>
                <c:pt idx="4">
                  <c:v>139.46</c:v>
                </c:pt>
                <c:pt idx="5">
                  <c:v>140.22999999999999</c:v>
                </c:pt>
                <c:pt idx="6">
                  <c:v>157.6</c:v>
                </c:pt>
                <c:pt idx="7">
                  <c:v>147.5</c:v>
                </c:pt>
                <c:pt idx="8">
                  <c:v>150.71</c:v>
                </c:pt>
                <c:pt idx="9">
                  <c:v>144.22999999999999</c:v>
                </c:pt>
                <c:pt idx="10">
                  <c:v>149.12</c:v>
                </c:pt>
                <c:pt idx="11">
                  <c:v>169.56</c:v>
                </c:pt>
                <c:pt idx="12">
                  <c:v>191.78</c:v>
                </c:pt>
                <c:pt idx="13">
                  <c:v>197.27</c:v>
                </c:pt>
                <c:pt idx="14">
                  <c:v>203.06</c:v>
                </c:pt>
                <c:pt idx="15">
                  <c:v>204.98</c:v>
                </c:pt>
                <c:pt idx="16">
                  <c:v>194.54</c:v>
                </c:pt>
                <c:pt idx="17">
                  <c:v>182.83</c:v>
                </c:pt>
                <c:pt idx="18">
                  <c:v>182.55</c:v>
                </c:pt>
                <c:pt idx="19">
                  <c:v>178.91</c:v>
                </c:pt>
                <c:pt idx="20">
                  <c:v>187.12</c:v>
                </c:pt>
                <c:pt idx="21">
                  <c:v>171.82</c:v>
                </c:pt>
                <c:pt idx="22">
                  <c:v>165.82</c:v>
                </c:pt>
                <c:pt idx="23">
                  <c:v>147.25</c:v>
                </c:pt>
                <c:pt idx="24">
                  <c:v>139.63999999999999</c:v>
                </c:pt>
                <c:pt idx="25">
                  <c:v>160.08000000000001</c:v>
                </c:pt>
                <c:pt idx="26">
                  <c:v>149.07</c:v>
                </c:pt>
                <c:pt idx="27">
                  <c:v>139.13</c:v>
                </c:pt>
                <c:pt idx="28">
                  <c:v>145.18</c:v>
                </c:pt>
                <c:pt idx="29">
                  <c:v>153.16999999999999</c:v>
                </c:pt>
                <c:pt idx="30">
                  <c:v>149.81</c:v>
                </c:pt>
                <c:pt idx="31">
                  <c:v>135.41999999999999</c:v>
                </c:pt>
                <c:pt idx="32">
                  <c:v>128.91999999999999</c:v>
                </c:pt>
                <c:pt idx="33">
                  <c:v>108.42</c:v>
                </c:pt>
                <c:pt idx="34">
                  <c:v>116.37</c:v>
                </c:pt>
                <c:pt idx="35">
                  <c:v>129.16</c:v>
                </c:pt>
                <c:pt idx="36">
                  <c:v>140.01</c:v>
                </c:pt>
                <c:pt idx="37">
                  <c:v>149.52000000000001</c:v>
                </c:pt>
                <c:pt idx="38">
                  <c:v>151.1</c:v>
                </c:pt>
                <c:pt idx="39">
                  <c:v>158.22</c:v>
                </c:pt>
                <c:pt idx="40">
                  <c:v>153.79</c:v>
                </c:pt>
                <c:pt idx="41">
                  <c:v>145.58000000000001</c:v>
                </c:pt>
                <c:pt idx="42">
                  <c:v>127.16</c:v>
                </c:pt>
                <c:pt idx="43">
                  <c:v>118.03</c:v>
                </c:pt>
                <c:pt idx="44">
                  <c:v>119.7</c:v>
                </c:pt>
                <c:pt idx="45">
                  <c:v>105.76</c:v>
                </c:pt>
                <c:pt idx="46">
                  <c:v>112.3</c:v>
                </c:pt>
                <c:pt idx="47">
                  <c:v>119.38</c:v>
                </c:pt>
                <c:pt idx="48">
                  <c:v>109.32</c:v>
                </c:pt>
                <c:pt idx="49">
                  <c:v>106.26</c:v>
                </c:pt>
                <c:pt idx="50">
                  <c:v>102.5</c:v>
                </c:pt>
                <c:pt idx="51">
                  <c:v>98</c:v>
                </c:pt>
                <c:pt idx="52">
                  <c:v>103.88</c:v>
                </c:pt>
                <c:pt idx="53">
                  <c:v>105.34</c:v>
                </c:pt>
                <c:pt idx="54">
                  <c:v>113.79</c:v>
                </c:pt>
                <c:pt idx="55">
                  <c:v>123.05</c:v>
                </c:pt>
                <c:pt idx="56">
                  <c:v>134.34</c:v>
                </c:pt>
                <c:pt idx="57">
                  <c:v>127.36</c:v>
                </c:pt>
                <c:pt idx="58">
                  <c:v>138.22</c:v>
                </c:pt>
                <c:pt idx="59">
                  <c:v>135.43</c:v>
                </c:pt>
                <c:pt idx="60">
                  <c:v>137.87</c:v>
                </c:pt>
                <c:pt idx="61">
                  <c:v>144.54</c:v>
                </c:pt>
                <c:pt idx="62">
                  <c:v>151.01</c:v>
                </c:pt>
                <c:pt idx="63">
                  <c:v>154.07</c:v>
                </c:pt>
                <c:pt idx="64">
                  <c:v>144.59</c:v>
                </c:pt>
                <c:pt idx="65">
                  <c:v>138.71</c:v>
                </c:pt>
                <c:pt idx="66">
                  <c:v>139.52000000000001</c:v>
                </c:pt>
                <c:pt idx="67">
                  <c:v>138.04</c:v>
                </c:pt>
                <c:pt idx="68">
                  <c:v>142.12</c:v>
                </c:pt>
                <c:pt idx="69">
                  <c:v>146.78</c:v>
                </c:pt>
                <c:pt idx="70">
                  <c:v>146.44</c:v>
                </c:pt>
                <c:pt idx="71">
                  <c:v>153.06</c:v>
                </c:pt>
                <c:pt idx="72">
                  <c:v>156.66</c:v>
                </c:pt>
                <c:pt idx="73">
                  <c:v>163.38999999999999</c:v>
                </c:pt>
                <c:pt idx="74">
                  <c:v>174.19</c:v>
                </c:pt>
                <c:pt idx="75">
                  <c:v>165.82</c:v>
                </c:pt>
                <c:pt idx="76">
                  <c:v>161.85</c:v>
                </c:pt>
                <c:pt idx="77">
                  <c:v>174.36</c:v>
                </c:pt>
                <c:pt idx="78">
                  <c:v>183.35</c:v>
                </c:pt>
                <c:pt idx="79">
                  <c:v>194.84</c:v>
                </c:pt>
                <c:pt idx="80">
                  <c:v>193.6</c:v>
                </c:pt>
                <c:pt idx="81">
                  <c:v>215.44</c:v>
                </c:pt>
                <c:pt idx="82">
                  <c:v>202.46</c:v>
                </c:pt>
                <c:pt idx="83">
                  <c:v>222.54</c:v>
                </c:pt>
                <c:pt idx="84">
                  <c:v>235.24</c:v>
                </c:pt>
                <c:pt idx="85">
                  <c:v>253.51</c:v>
                </c:pt>
                <c:pt idx="86">
                  <c:v>257.64999999999998</c:v>
                </c:pt>
                <c:pt idx="87">
                  <c:v>255.69</c:v>
                </c:pt>
                <c:pt idx="88">
                  <c:v>262.41000000000003</c:v>
                </c:pt>
                <c:pt idx="89">
                  <c:v>229.64</c:v>
                </c:pt>
                <c:pt idx="90">
                  <c:v>229.62</c:v>
                </c:pt>
                <c:pt idx="91">
                  <c:v>232.62</c:v>
                </c:pt>
                <c:pt idx="92">
                  <c:v>237.22</c:v>
                </c:pt>
                <c:pt idx="93">
                  <c:v>241.27</c:v>
                </c:pt>
                <c:pt idx="94">
                  <c:v>250.62</c:v>
                </c:pt>
                <c:pt idx="95">
                  <c:v>258.99</c:v>
                </c:pt>
                <c:pt idx="96">
                  <c:v>271.83</c:v>
                </c:pt>
                <c:pt idx="97">
                  <c:v>272.47000000000003</c:v>
                </c:pt>
                <c:pt idx="98">
                  <c:v>266.27</c:v>
                </c:pt>
                <c:pt idx="99">
                  <c:v>274.12</c:v>
                </c:pt>
                <c:pt idx="100">
                  <c:v>279.14</c:v>
                </c:pt>
                <c:pt idx="101">
                  <c:v>296.19</c:v>
                </c:pt>
                <c:pt idx="102">
                  <c:v>308.18</c:v>
                </c:pt>
                <c:pt idx="103">
                  <c:v>319.29000000000002</c:v>
                </c:pt>
                <c:pt idx="104">
                  <c:v>313.17</c:v>
                </c:pt>
                <c:pt idx="105">
                  <c:v>332.76</c:v>
                </c:pt>
                <c:pt idx="106">
                  <c:v>363.14</c:v>
                </c:pt>
                <c:pt idx="107">
                  <c:v>332.35</c:v>
                </c:pt>
                <c:pt idx="108">
                  <c:v>334.61</c:v>
                </c:pt>
                <c:pt idx="109">
                  <c:v>288.81</c:v>
                </c:pt>
                <c:pt idx="110">
                  <c:v>302.10000000000002</c:v>
                </c:pt>
                <c:pt idx="111">
                  <c:v>273.79000000000002</c:v>
                </c:pt>
                <c:pt idx="112">
                  <c:v>300.58999999999997</c:v>
                </c:pt>
                <c:pt idx="113">
                  <c:v>305.82</c:v>
                </c:pt>
                <c:pt idx="114">
                  <c:v>271</c:v>
                </c:pt>
                <c:pt idx="115">
                  <c:v>262.27</c:v>
                </c:pt>
                <c:pt idx="116">
                  <c:v>255.11</c:v>
                </c:pt>
                <c:pt idx="117">
                  <c:v>220.04</c:v>
                </c:pt>
                <c:pt idx="118">
                  <c:v>176.71</c:v>
                </c:pt>
                <c:pt idx="119">
                  <c:v>163.11000000000001</c:v>
                </c:pt>
                <c:pt idx="120">
                  <c:v>160.22</c:v>
                </c:pt>
                <c:pt idx="121">
                  <c:v>162.29</c:v>
                </c:pt>
                <c:pt idx="122">
                  <c:v>154.41</c:v>
                </c:pt>
                <c:pt idx="123">
                  <c:v>168.61</c:v>
                </c:pt>
                <c:pt idx="124">
                  <c:v>196.43</c:v>
                </c:pt>
                <c:pt idx="125">
                  <c:v>214.53</c:v>
                </c:pt>
                <c:pt idx="126">
                  <c:v>213.17</c:v>
                </c:pt>
                <c:pt idx="127">
                  <c:v>233.82</c:v>
                </c:pt>
                <c:pt idx="128">
                  <c:v>229.75</c:v>
                </c:pt>
                <c:pt idx="129">
                  <c:v>245.61</c:v>
                </c:pt>
                <c:pt idx="130">
                  <c:v>243.37</c:v>
                </c:pt>
                <c:pt idx="131">
                  <c:v>249.34</c:v>
                </c:pt>
                <c:pt idx="132">
                  <c:v>270.87</c:v>
                </c:pt>
                <c:pt idx="133">
                  <c:v>263.81</c:v>
                </c:pt>
                <c:pt idx="134">
                  <c:v>269.36</c:v>
                </c:pt>
                <c:pt idx="135">
                  <c:v>293.27</c:v>
                </c:pt>
                <c:pt idx="136">
                  <c:v>301.3</c:v>
                </c:pt>
                <c:pt idx="137">
                  <c:v>296.52999999999997</c:v>
                </c:pt>
                <c:pt idx="138">
                  <c:v>294.35000000000002</c:v>
                </c:pt>
                <c:pt idx="139">
                  <c:v>298.88</c:v>
                </c:pt>
                <c:pt idx="140">
                  <c:v>299.77</c:v>
                </c:pt>
                <c:pt idx="141">
                  <c:v>309.42</c:v>
                </c:pt>
                <c:pt idx="142">
                  <c:v>312.47000000000003</c:v>
                </c:pt>
              </c:numCache>
            </c:numRef>
          </c:val>
        </c:ser>
        <c:marker val="1"/>
        <c:axId val="67619840"/>
        <c:axId val="67703552"/>
      </c:lineChart>
      <c:dateAx>
        <c:axId val="67619840"/>
        <c:scaling>
          <c:orientation val="minMax"/>
        </c:scaling>
        <c:axPos val="b"/>
        <c:numFmt formatCode="mmm\ dd\,\ yyyy" sourceLinked="1"/>
        <c:tickLblPos val="nextTo"/>
        <c:crossAx val="67703552"/>
        <c:crosses val="autoZero"/>
        <c:auto val="1"/>
        <c:lblOffset val="100"/>
      </c:dateAx>
      <c:valAx>
        <c:axId val="67703552"/>
        <c:scaling>
          <c:orientation val="minMax"/>
        </c:scaling>
        <c:axPos val="l"/>
        <c:majorGridlines/>
        <c:numFmt formatCode="0" sourceLinked="1"/>
        <c:tickLblPos val="nextTo"/>
        <c:crossAx val="67619840"/>
        <c:crosses val="autoZero"/>
        <c:crossBetween val="between"/>
      </c:valAx>
    </c:plotArea>
    <c:legend>
      <c:legendPos val="r"/>
      <c:layout/>
    </c:legend>
    <c:plotVisOnly val="1"/>
  </c:chart>
  <c:printSettings>
    <c:headerFooter/>
    <c:pageMargins b="0.78740157499999996" l="0.70000000000000029" r="0.70000000000000029" t="0.78740157499999996"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de-DE"/>
  <c:chart>
    <c:plotArea>
      <c:layout/>
      <c:lineChart>
        <c:grouping val="standard"/>
        <c:ser>
          <c:idx val="0"/>
          <c:order val="0"/>
          <c:tx>
            <c:strRef>
              <c:f>'Sparplan Buy and Hold'!$B$2</c:f>
              <c:strCache>
                <c:ptCount val="1"/>
                <c:pt idx="0">
                  <c:v>Chelona B&amp;H</c:v>
                </c:pt>
              </c:strCache>
            </c:strRef>
          </c:tx>
          <c:cat>
            <c:numRef>
              <c:f>'Sparplan Buy and Hold'!$A$3:$A$145</c:f>
              <c:numCache>
                <c:formatCode>dd/mm/yyyy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'Sparplan Buy and Hold'!$B$3:$B$145</c:f>
              <c:numCache>
                <c:formatCode>0.00</c:formatCode>
                <c:ptCount val="143"/>
                <c:pt idx="0">
                  <c:v>600</c:v>
                </c:pt>
                <c:pt idx="1">
                  <c:v>613.245</c:v>
                </c:pt>
                <c:pt idx="2">
                  <c:v>622.14749999999992</c:v>
                </c:pt>
                <c:pt idx="3">
                  <c:v>1260.4275</c:v>
                </c:pt>
                <c:pt idx="4">
                  <c:v>1354.4880407276635</c:v>
                </c:pt>
                <c:pt idx="5">
                  <c:v>1337.9194880348155</c:v>
                </c:pt>
                <c:pt idx="6">
                  <c:v>2001.8710038062934</c:v>
                </c:pt>
                <c:pt idx="7">
                  <c:v>1929.4616235932524</c:v>
                </c:pt>
                <c:pt idx="8">
                  <c:v>1957.3917706806878</c:v>
                </c:pt>
                <c:pt idx="9">
                  <c:v>2507.9198872382754</c:v>
                </c:pt>
                <c:pt idx="10">
                  <c:v>2576.0119725858881</c:v>
                </c:pt>
                <c:pt idx="11">
                  <c:v>2747.6902660819333</c:v>
                </c:pt>
                <c:pt idx="12">
                  <c:v>3564.7117840599039</c:v>
                </c:pt>
                <c:pt idx="13">
                  <c:v>3536.9927366768461</c:v>
                </c:pt>
                <c:pt idx="14">
                  <c:v>3648.3146493256381</c:v>
                </c:pt>
                <c:pt idx="15">
                  <c:v>4342.5719614370119</c:v>
                </c:pt>
                <c:pt idx="16">
                  <c:v>4281.0185816702833</c:v>
                </c:pt>
                <c:pt idx="17">
                  <c:v>4160.8117314910623</c:v>
                </c:pt>
                <c:pt idx="18">
                  <c:v>4746.3997354239254</c:v>
                </c:pt>
                <c:pt idx="19">
                  <c:v>4786.5766287345568</c:v>
                </c:pt>
                <c:pt idx="20">
                  <c:v>4972.5255637343907</c:v>
                </c:pt>
                <c:pt idx="21">
                  <c:v>5380.0937871423939</c:v>
                </c:pt>
                <c:pt idx="22">
                  <c:v>5409.5620059416842</c:v>
                </c:pt>
                <c:pt idx="23">
                  <c:v>5082.0688188328259</c:v>
                </c:pt>
                <c:pt idx="24">
                  <c:v>5574.9986591735769</c:v>
                </c:pt>
                <c:pt idx="25">
                  <c:v>5868.7924964230588</c:v>
                </c:pt>
                <c:pt idx="26">
                  <c:v>5594.3843780524021</c:v>
                </c:pt>
                <c:pt idx="27">
                  <c:v>6007.7528385321748</c:v>
                </c:pt>
                <c:pt idx="28">
                  <c:v>6238.2866113835371</c:v>
                </c:pt>
                <c:pt idx="29">
                  <c:v>6385.9937602662776</c:v>
                </c:pt>
                <c:pt idx="30">
                  <c:v>6847.3936496401702</c:v>
                </c:pt>
                <c:pt idx="31">
                  <c:v>6582.8783609668662</c:v>
                </c:pt>
                <c:pt idx="32">
                  <c:v>6326.8789617145758</c:v>
                </c:pt>
                <c:pt idx="33">
                  <c:v>6345.3221566025077</c:v>
                </c:pt>
                <c:pt idx="34">
                  <c:v>6622.5635726410619</c:v>
                </c:pt>
                <c:pt idx="35">
                  <c:v>6975.1828527111484</c:v>
                </c:pt>
                <c:pt idx="36">
                  <c:v>7772.621500921673</c:v>
                </c:pt>
                <c:pt idx="37">
                  <c:v>7894.5721880787951</c:v>
                </c:pt>
                <c:pt idx="38">
                  <c:v>7876.1002984467068</c:v>
                </c:pt>
                <c:pt idx="39">
                  <c:v>8727.0762012320938</c:v>
                </c:pt>
                <c:pt idx="40">
                  <c:v>8504.2696192486765</c:v>
                </c:pt>
                <c:pt idx="41">
                  <c:v>8246.5054251783749</c:v>
                </c:pt>
                <c:pt idx="42">
                  <c:v>8225.0131089212537</c:v>
                </c:pt>
                <c:pt idx="43">
                  <c:v>7762.5242422899137</c:v>
                </c:pt>
                <c:pt idx="44">
                  <c:v>7809.1238636027738</c:v>
                </c:pt>
                <c:pt idx="45">
                  <c:v>7776.7730780739303</c:v>
                </c:pt>
                <c:pt idx="46">
                  <c:v>8120.6955519060466</c:v>
                </c:pt>
                <c:pt idx="47">
                  <c:v>8436.9688882090159</c:v>
                </c:pt>
                <c:pt idx="48">
                  <c:v>8588.9278718213354</c:v>
                </c:pt>
                <c:pt idx="49">
                  <c:v>8363.0671813586468</c:v>
                </c:pt>
                <c:pt idx="50">
                  <c:v>8211.0405745979078</c:v>
                </c:pt>
                <c:pt idx="51">
                  <c:v>8639.4285019783547</c:v>
                </c:pt>
                <c:pt idx="52">
                  <c:v>9093.0838890939667</c:v>
                </c:pt>
                <c:pt idx="53">
                  <c:v>9270.6874656709115</c:v>
                </c:pt>
                <c:pt idx="54">
                  <c:v>10180.628728264488</c:v>
                </c:pt>
                <c:pt idx="55">
                  <c:v>10549.403487572428</c:v>
                </c:pt>
                <c:pt idx="56">
                  <c:v>10976.362229885086</c:v>
                </c:pt>
                <c:pt idx="57">
                  <c:v>11287.389529293516</c:v>
                </c:pt>
                <c:pt idx="58">
                  <c:v>11844.703104193053</c:v>
                </c:pt>
                <c:pt idx="59">
                  <c:v>11772.174326145676</c:v>
                </c:pt>
                <c:pt idx="60">
                  <c:v>12552.335929082454</c:v>
                </c:pt>
                <c:pt idx="61">
                  <c:v>12958.927293630619</c:v>
                </c:pt>
                <c:pt idx="62">
                  <c:v>13330.499736450616</c:v>
                </c:pt>
                <c:pt idx="63">
                  <c:v>13936.857901216297</c:v>
                </c:pt>
                <c:pt idx="64">
                  <c:v>13713.751429716302</c:v>
                </c:pt>
                <c:pt idx="65">
                  <c:v>13500.495808903757</c:v>
                </c:pt>
                <c:pt idx="66">
                  <c:v>14281.521441455996</c:v>
                </c:pt>
                <c:pt idx="67">
                  <c:v>14128.52880290664</c:v>
                </c:pt>
                <c:pt idx="68">
                  <c:v>14226.757129809916</c:v>
                </c:pt>
                <c:pt idx="69">
                  <c:v>15051.18347641227</c:v>
                </c:pt>
                <c:pt idx="70">
                  <c:v>15146.216276809548</c:v>
                </c:pt>
                <c:pt idx="71">
                  <c:v>15563.770999689847</c:v>
                </c:pt>
                <c:pt idx="72">
                  <c:v>16443.325374086817</c:v>
                </c:pt>
                <c:pt idx="73">
                  <c:v>16938.611605832091</c:v>
                </c:pt>
                <c:pt idx="74">
                  <c:v>17396.715611618176</c:v>
                </c:pt>
                <c:pt idx="75">
                  <c:v>17755.217069714919</c:v>
                </c:pt>
                <c:pt idx="76">
                  <c:v>17493.916623197991</c:v>
                </c:pt>
                <c:pt idx="77">
                  <c:v>18316.886454870219</c:v>
                </c:pt>
                <c:pt idx="78">
                  <c:v>19528.677897669422</c:v>
                </c:pt>
                <c:pt idx="79">
                  <c:v>20195.898824112406</c:v>
                </c:pt>
                <c:pt idx="80">
                  <c:v>20227.27507781002</c:v>
                </c:pt>
                <c:pt idx="81">
                  <c:v>21863.542413305458</c:v>
                </c:pt>
                <c:pt idx="82">
                  <c:v>21087.066837187027</c:v>
                </c:pt>
                <c:pt idx="83">
                  <c:v>22079.688059421274</c:v>
                </c:pt>
                <c:pt idx="84">
                  <c:v>23449.906637134791</c:v>
                </c:pt>
                <c:pt idx="85">
                  <c:v>24379.91911719846</c:v>
                </c:pt>
                <c:pt idx="86">
                  <c:v>24829.766336116103</c:v>
                </c:pt>
                <c:pt idx="87">
                  <c:v>25484.704723598134</c:v>
                </c:pt>
                <c:pt idx="88">
                  <c:v>25695.749296399641</c:v>
                </c:pt>
                <c:pt idx="89">
                  <c:v>24009.713423438116</c:v>
                </c:pt>
                <c:pt idx="90">
                  <c:v>24574.433379816597</c:v>
                </c:pt>
                <c:pt idx="91">
                  <c:v>24815.831753372906</c:v>
                </c:pt>
                <c:pt idx="92">
                  <c:v>25314.033621591985</c:v>
                </c:pt>
                <c:pt idx="93">
                  <c:v>26382.365618037373</c:v>
                </c:pt>
                <c:pt idx="94">
                  <c:v>27180.29782348865</c:v>
                </c:pt>
                <c:pt idx="95">
                  <c:v>27514.389600065009</c:v>
                </c:pt>
                <c:pt idx="96">
                  <c:v>28940.438062477759</c:v>
                </c:pt>
                <c:pt idx="97">
                  <c:v>29297.056712296362</c:v>
                </c:pt>
                <c:pt idx="98">
                  <c:v>28849.668205843704</c:v>
                </c:pt>
                <c:pt idx="99">
                  <c:v>29988.72410702653</c:v>
                </c:pt>
                <c:pt idx="100">
                  <c:v>30567.042742228623</c:v>
                </c:pt>
                <c:pt idx="101">
                  <c:v>31516.413049126182</c:v>
                </c:pt>
                <c:pt idx="102">
                  <c:v>32268.350868729518</c:v>
                </c:pt>
                <c:pt idx="103">
                  <c:v>32223.4080736674</c:v>
                </c:pt>
                <c:pt idx="104">
                  <c:v>31812.399838642981</c:v>
                </c:pt>
                <c:pt idx="105">
                  <c:v>32858.638855620258</c:v>
                </c:pt>
                <c:pt idx="106">
                  <c:v>34437.777522427037</c:v>
                </c:pt>
                <c:pt idx="107">
                  <c:v>32339.886561671774</c:v>
                </c:pt>
                <c:pt idx="108">
                  <c:v>32756.59847767773</c:v>
                </c:pt>
                <c:pt idx="109">
                  <c:v>29729.915353112119</c:v>
                </c:pt>
                <c:pt idx="110">
                  <c:v>30105.697342557934</c:v>
                </c:pt>
                <c:pt idx="111">
                  <c:v>29171.513063620856</c:v>
                </c:pt>
                <c:pt idx="112">
                  <c:v>30732.613116150042</c:v>
                </c:pt>
                <c:pt idx="113">
                  <c:v>30854.462138378949</c:v>
                </c:pt>
                <c:pt idx="114">
                  <c:v>28818.198778927177</c:v>
                </c:pt>
                <c:pt idx="115">
                  <c:v>28312.476583315281</c:v>
                </c:pt>
                <c:pt idx="116">
                  <c:v>28515.223820422532</c:v>
                </c:pt>
                <c:pt idx="117">
                  <c:v>26468.997356195545</c:v>
                </c:pt>
                <c:pt idx="118">
                  <c:v>23181.646099025249</c:v>
                </c:pt>
                <c:pt idx="119">
                  <c:v>22169.453829560811</c:v>
                </c:pt>
                <c:pt idx="120">
                  <c:v>22423.281319253409</c:v>
                </c:pt>
                <c:pt idx="121">
                  <c:v>22249.736844222407</c:v>
                </c:pt>
                <c:pt idx="122">
                  <c:v>21198.616976001056</c:v>
                </c:pt>
                <c:pt idx="123">
                  <c:v>22663.339843303787</c:v>
                </c:pt>
                <c:pt idx="124">
                  <c:v>25115.618466105734</c:v>
                </c:pt>
                <c:pt idx="125">
                  <c:v>26079.130602416597</c:v>
                </c:pt>
                <c:pt idx="126">
                  <c:v>26648.438974114222</c:v>
                </c:pt>
                <c:pt idx="127">
                  <c:v>28415.349193272545</c:v>
                </c:pt>
                <c:pt idx="128">
                  <c:v>28974.713757457983</c:v>
                </c:pt>
                <c:pt idx="129">
                  <c:v>30628.630416997526</c:v>
                </c:pt>
                <c:pt idx="130">
                  <c:v>30172.778154859519</c:v>
                </c:pt>
                <c:pt idx="131">
                  <c:v>30579.260850904822</c:v>
                </c:pt>
                <c:pt idx="132">
                  <c:v>32698.632965533481</c:v>
                </c:pt>
                <c:pt idx="133">
                  <c:v>32267.996099163938</c:v>
                </c:pt>
                <c:pt idx="134">
                  <c:v>32579.961017361307</c:v>
                </c:pt>
                <c:pt idx="135">
                  <c:v>35225.347286058197</c:v>
                </c:pt>
                <c:pt idx="136">
                  <c:v>35603.891337145855</c:v>
                </c:pt>
                <c:pt idx="137">
                  <c:v>34745.424706881357</c:v>
                </c:pt>
                <c:pt idx="138">
                  <c:v>34852.985991788853</c:v>
                </c:pt>
                <c:pt idx="139">
                  <c:v>35722.256200623502</c:v>
                </c:pt>
                <c:pt idx="140">
                  <c:v>35719.156119948908</c:v>
                </c:pt>
                <c:pt idx="141">
                  <c:v>37087.953496569127</c:v>
                </c:pt>
                <c:pt idx="142">
                  <c:v>37610.519382536339</c:v>
                </c:pt>
              </c:numCache>
            </c:numRef>
          </c:val>
        </c:ser>
        <c:ser>
          <c:idx val="1"/>
          <c:order val="1"/>
          <c:tx>
            <c:strRef>
              <c:f>'Sparplan Buy and Hold'!$C$2</c:f>
              <c:strCache>
                <c:ptCount val="1"/>
                <c:pt idx="0">
                  <c:v>Stocks</c:v>
                </c:pt>
              </c:strCache>
            </c:strRef>
          </c:tx>
          <c:cat>
            <c:numRef>
              <c:f>'Sparplan Buy and Hold'!$A$3:$A$145</c:f>
              <c:numCache>
                <c:formatCode>dd/mm/yyyy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'Sparplan Buy and Hold'!$C$3:$C$145</c:f>
              <c:numCache>
                <c:formatCode>0.00</c:formatCode>
                <c:ptCount val="143"/>
                <c:pt idx="0">
                  <c:v>600</c:v>
                </c:pt>
                <c:pt idx="1">
                  <c:v>614.91999999999996</c:v>
                </c:pt>
                <c:pt idx="2">
                  <c:v>629.59</c:v>
                </c:pt>
                <c:pt idx="3">
                  <c:v>1279.4099999999999</c:v>
                </c:pt>
                <c:pt idx="4">
                  <c:v>1400.5563947290832</c:v>
                </c:pt>
                <c:pt idx="5">
                  <c:v>1381.7754186590009</c:v>
                </c:pt>
                <c:pt idx="6">
                  <c:v>2073.9042694085902</c:v>
                </c:pt>
                <c:pt idx="7">
                  <c:v>1983.1247942732723</c:v>
                </c:pt>
                <c:pt idx="8">
                  <c:v>2021.4461838552413</c:v>
                </c:pt>
                <c:pt idx="9">
                  <c:v>2557.2255954040379</c:v>
                </c:pt>
                <c:pt idx="10">
                  <c:v>2649.1426504205533</c:v>
                </c:pt>
                <c:pt idx="11">
                  <c:v>2873.6976970440642</c:v>
                </c:pt>
                <c:pt idx="12">
                  <c:v>3767.1674354578777</c:v>
                </c:pt>
                <c:pt idx="13">
                  <c:v>3733.644188879327</c:v>
                </c:pt>
                <c:pt idx="14">
                  <c:v>3875.9097445915254</c:v>
                </c:pt>
                <c:pt idx="15">
                  <c:v>4586.2275296706102</c:v>
                </c:pt>
                <c:pt idx="16">
                  <c:v>4504.2775311242904</c:v>
                </c:pt>
                <c:pt idx="17">
                  <c:v>4340.4876710817607</c:v>
                </c:pt>
                <c:pt idx="18">
                  <c:v>4917.2729186180704</c:v>
                </c:pt>
                <c:pt idx="19">
                  <c:v>4964.9124455730826</c:v>
                </c:pt>
                <c:pt idx="20">
                  <c:v>5212.7031764270077</c:v>
                </c:pt>
                <c:pt idx="21">
                  <c:v>5546.2447007612982</c:v>
                </c:pt>
                <c:pt idx="22">
                  <c:v>5577.9702181613929</c:v>
                </c:pt>
                <c:pt idx="23">
                  <c:v>5122.4795162670689</c:v>
                </c:pt>
                <c:pt idx="24">
                  <c:v>5551.0672076898836</c:v>
                </c:pt>
                <c:pt idx="25">
                  <c:v>5930.1221771140372</c:v>
                </c:pt>
                <c:pt idx="26">
                  <c:v>5555.7495272238421</c:v>
                </c:pt>
                <c:pt idx="27">
                  <c:v>5891.9219747005845</c:v>
                </c:pt>
                <c:pt idx="28">
                  <c:v>6224.9641179943092</c:v>
                </c:pt>
                <c:pt idx="29">
                  <c:v>6415.5561971899524</c:v>
                </c:pt>
                <c:pt idx="30">
                  <c:v>6814.0105325090599</c:v>
                </c:pt>
                <c:pt idx="31">
                  <c:v>6429.6831917637355</c:v>
                </c:pt>
                <c:pt idx="32">
                  <c:v>6063.534840865711</c:v>
                </c:pt>
                <c:pt idx="33">
                  <c:v>5872.3369924221552</c:v>
                </c:pt>
                <c:pt idx="34">
                  <c:v>6180.8152963143039</c:v>
                </c:pt>
                <c:pt idx="35">
                  <c:v>6662.0938544424125</c:v>
                </c:pt>
                <c:pt idx="36">
                  <c:v>7549.6502707087639</c:v>
                </c:pt>
                <c:pt idx="37">
                  <c:v>7706.8086136045358</c:v>
                </c:pt>
                <c:pt idx="38">
                  <c:v>7676.6024323632455</c:v>
                </c:pt>
                <c:pt idx="39">
                  <c:v>8636.1070892683183</c:v>
                </c:pt>
                <c:pt idx="40">
                  <c:v>8301.6807119774257</c:v>
                </c:pt>
                <c:pt idx="41">
                  <c:v>7949.0261142214631</c:v>
                </c:pt>
                <c:pt idx="42">
                  <c:v>7670.8093045817122</c:v>
                </c:pt>
                <c:pt idx="43">
                  <c:v>7008.6376740078149</c:v>
                </c:pt>
                <c:pt idx="44">
                  <c:v>7024.4054329069504</c:v>
                </c:pt>
                <c:pt idx="45">
                  <c:v>6713.7601844431802</c:v>
                </c:pt>
                <c:pt idx="46">
                  <c:v>7199.3889499133429</c:v>
                </c:pt>
                <c:pt idx="47">
                  <c:v>7597.9076953312078</c:v>
                </c:pt>
                <c:pt idx="48">
                  <c:v>7514.2507951613916</c:v>
                </c:pt>
                <c:pt idx="49">
                  <c:v>7154.5169713403166</c:v>
                </c:pt>
                <c:pt idx="50">
                  <c:v>6896.1442210262639</c:v>
                </c:pt>
                <c:pt idx="51">
                  <c:v>7283.4315585188915</c:v>
                </c:pt>
                <c:pt idx="52">
                  <c:v>7895.4910543504784</c:v>
                </c:pt>
                <c:pt idx="53">
                  <c:v>8030.1337168216623</c:v>
                </c:pt>
                <c:pt idx="54">
                  <c:v>9050.8256281849517</c:v>
                </c:pt>
                <c:pt idx="55">
                  <c:v>9606.642662847149</c:v>
                </c:pt>
                <c:pt idx="56">
                  <c:v>10161.052482169465</c:v>
                </c:pt>
                <c:pt idx="57">
                  <c:v>10298.759092763257</c:v>
                </c:pt>
                <c:pt idx="58">
                  <c:v>11089.610562716407</c:v>
                </c:pt>
                <c:pt idx="59">
                  <c:v>11008.923859107037</c:v>
                </c:pt>
                <c:pt idx="60">
                  <c:v>11790.479126864861</c:v>
                </c:pt>
                <c:pt idx="61">
                  <c:v>12305.821667091244</c:v>
                </c:pt>
                <c:pt idx="62">
                  <c:v>12735.82462421379</c:v>
                </c:pt>
                <c:pt idx="63">
                  <c:v>13289.129483541277</c:v>
                </c:pt>
                <c:pt idx="64">
                  <c:v>13050.758468133479</c:v>
                </c:pt>
                <c:pt idx="65">
                  <c:v>12762.95879340865</c:v>
                </c:pt>
                <c:pt idx="66">
                  <c:v>13588.046164135589</c:v>
                </c:pt>
                <c:pt idx="67">
                  <c:v>13336.915275124433</c:v>
                </c:pt>
                <c:pt idx="68">
                  <c:v>13390.223375436173</c:v>
                </c:pt>
                <c:pt idx="69">
                  <c:v>14261.987136005317</c:v>
                </c:pt>
                <c:pt idx="70">
                  <c:v>14325.924740601951</c:v>
                </c:pt>
                <c:pt idx="71">
                  <c:v>14815.779873535386</c:v>
                </c:pt>
                <c:pt idx="72">
                  <c:v>15736.097796490134</c:v>
                </c:pt>
                <c:pt idx="73">
                  <c:v>16315.083953773899</c:v>
                </c:pt>
                <c:pt idx="74">
                  <c:v>16983.340454539491</c:v>
                </c:pt>
                <c:pt idx="75">
                  <c:v>17220.431342344684</c:v>
                </c:pt>
                <c:pt idx="76">
                  <c:v>16778.970312125923</c:v>
                </c:pt>
                <c:pt idx="77">
                  <c:v>17797.555311647069</c:v>
                </c:pt>
                <c:pt idx="78">
                  <c:v>19135.174783164024</c:v>
                </c:pt>
                <c:pt idx="79">
                  <c:v>20046.3018608534</c:v>
                </c:pt>
                <c:pt idx="80">
                  <c:v>20006.195473394662</c:v>
                </c:pt>
                <c:pt idx="81">
                  <c:v>21984.685911622324</c:v>
                </c:pt>
                <c:pt idx="82">
                  <c:v>21040.408290453579</c:v>
                </c:pt>
                <c:pt idx="83">
                  <c:v>22380.432353724536</c:v>
                </c:pt>
                <c:pt idx="84">
                  <c:v>23922.073937064906</c:v>
                </c:pt>
                <c:pt idx="85">
                  <c:v>25227.696363280582</c:v>
                </c:pt>
                <c:pt idx="86">
                  <c:v>25814.110900851112</c:v>
                </c:pt>
                <c:pt idx="87">
                  <c:v>26611.947086774002</c:v>
                </c:pt>
                <c:pt idx="88">
                  <c:v>26959.355451436164</c:v>
                </c:pt>
                <c:pt idx="89">
                  <c:v>24681.235377934299</c:v>
                </c:pt>
                <c:pt idx="90">
                  <c:v>25243.302746367819</c:v>
                </c:pt>
                <c:pt idx="91">
                  <c:v>25478.483950593985</c:v>
                </c:pt>
                <c:pt idx="92">
                  <c:v>26045.74385660671</c:v>
                </c:pt>
                <c:pt idx="93">
                  <c:v>27241.003430076566</c:v>
                </c:pt>
                <c:pt idx="94">
                  <c:v>28281.598660133066</c:v>
                </c:pt>
                <c:pt idx="95">
                  <c:v>28682.97508597904</c:v>
                </c:pt>
                <c:pt idx="96">
                  <c:v>30504.041721860034</c:v>
                </c:pt>
                <c:pt idx="97">
                  <c:v>31022.256099242513</c:v>
                </c:pt>
                <c:pt idx="98">
                  <c:v>30338.440571827796</c:v>
                </c:pt>
                <c:pt idx="99">
                  <c:v>31705.998848537492</c:v>
                </c:pt>
                <c:pt idx="100">
                  <c:v>32500.494417059381</c:v>
                </c:pt>
                <c:pt idx="101">
                  <c:v>33843.702798869686</c:v>
                </c:pt>
                <c:pt idx="102">
                  <c:v>34697.487357631675</c:v>
                </c:pt>
                <c:pt idx="103">
                  <c:v>34509.83596065719</c:v>
                </c:pt>
                <c:pt idx="104">
                  <c:v>33889.631161647267</c:v>
                </c:pt>
                <c:pt idx="105">
                  <c:v>35078.083640222736</c:v>
                </c:pt>
                <c:pt idx="106">
                  <c:v>37097.939731938997</c:v>
                </c:pt>
                <c:pt idx="107">
                  <c:v>34229.636098334762</c:v>
                </c:pt>
                <c:pt idx="108">
                  <c:v>34622.507953975735</c:v>
                </c:pt>
                <c:pt idx="109">
                  <c:v>30362.875691097997</c:v>
                </c:pt>
                <c:pt idx="110">
                  <c:v>30791.637030701284</c:v>
                </c:pt>
                <c:pt idx="111">
                  <c:v>29406.934922491211</c:v>
                </c:pt>
                <c:pt idx="112">
                  <c:v>31548.743544101057</c:v>
                </c:pt>
                <c:pt idx="113">
                  <c:v>31778.07220302631</c:v>
                </c:pt>
                <c:pt idx="114">
                  <c:v>28929.291110512338</c:v>
                </c:pt>
                <c:pt idx="115">
                  <c:v>28116.804165350932</c:v>
                </c:pt>
                <c:pt idx="116">
                  <c:v>28272.878050970623</c:v>
                </c:pt>
                <c:pt idx="117">
                  <c:v>25342.220950208197</c:v>
                </c:pt>
                <c:pt idx="118">
                  <c:v>21116.697097969027</c:v>
                </c:pt>
                <c:pt idx="119">
                  <c:v>19495.090030397103</c:v>
                </c:pt>
                <c:pt idx="120">
                  <c:v>19384.104904999353</c:v>
                </c:pt>
                <c:pt idx="121">
                  <c:v>19235.600145734486</c:v>
                </c:pt>
                <c:pt idx="122">
                  <c:v>17824.682006322528</c:v>
                </c:pt>
                <c:pt idx="123">
                  <c:v>19413.403770824643</c:v>
                </c:pt>
                <c:pt idx="124">
                  <c:v>22569.024520006165</c:v>
                </c:pt>
                <c:pt idx="125">
                  <c:v>23899.193562222379</c:v>
                </c:pt>
                <c:pt idx="126">
                  <c:v>24350.437373654189</c:v>
                </c:pt>
                <c:pt idx="127">
                  <c:v>26528.804780975537</c:v>
                </c:pt>
                <c:pt idx="128">
                  <c:v>27177.78937886114</c:v>
                </c:pt>
                <c:pt idx="129">
                  <c:v>29090.706491570319</c:v>
                </c:pt>
                <c:pt idx="130">
                  <c:v>28508.451008226111</c:v>
                </c:pt>
                <c:pt idx="131">
                  <c:v>28957.949752220109</c:v>
                </c:pt>
                <c:pt idx="132">
                  <c:v>31648.284318798382</c:v>
                </c:pt>
                <c:pt idx="133">
                  <c:v>31089.876337833994</c:v>
                </c:pt>
                <c:pt idx="134">
                  <c:v>31401.654994401644</c:v>
                </c:pt>
                <c:pt idx="135">
                  <c:v>34574.47366873009</c:v>
                </c:pt>
                <c:pt idx="136">
                  <c:v>35147.350751701299</c:v>
                </c:pt>
                <c:pt idx="137">
                  <c:v>33873.365313739756</c:v>
                </c:pt>
                <c:pt idx="138">
                  <c:v>33959.435400040711</c:v>
                </c:pt>
                <c:pt idx="139">
                  <c:v>35001.308712927697</c:v>
                </c:pt>
                <c:pt idx="140">
                  <c:v>34674.069791654481</c:v>
                </c:pt>
                <c:pt idx="141">
                  <c:v>36460.106340831619</c:v>
                </c:pt>
                <c:pt idx="142">
                  <c:v>37184.118346155119</c:v>
                </c:pt>
              </c:numCache>
            </c:numRef>
          </c:val>
        </c:ser>
        <c:ser>
          <c:idx val="2"/>
          <c:order val="2"/>
          <c:tx>
            <c:strRef>
              <c:f>'Sparplan Buy and Hold'!$D$2</c:f>
              <c:strCache>
                <c:ptCount val="1"/>
                <c:pt idx="0">
                  <c:v>iBoxx</c:v>
                </c:pt>
              </c:strCache>
            </c:strRef>
          </c:tx>
          <c:cat>
            <c:numRef>
              <c:f>'Sparplan Buy and Hold'!$A$3:$A$145</c:f>
              <c:numCache>
                <c:formatCode>dd/mm/yyyy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'Sparplan Buy and Hold'!$D$3:$D$145</c:f>
              <c:numCache>
                <c:formatCode>0.00</c:formatCode>
                <c:ptCount val="143"/>
                <c:pt idx="0">
                  <c:v>600</c:v>
                </c:pt>
                <c:pt idx="1">
                  <c:v>608.22</c:v>
                </c:pt>
                <c:pt idx="2">
                  <c:v>599.81999999999994</c:v>
                </c:pt>
                <c:pt idx="3">
                  <c:v>1203.4799999999998</c:v>
                </c:pt>
                <c:pt idx="4">
                  <c:v>1216.2829787234043</c:v>
                </c:pt>
                <c:pt idx="5">
                  <c:v>1206.3516961622588</c:v>
                </c:pt>
                <c:pt idx="6">
                  <c:v>1785.7712069994034</c:v>
                </c:pt>
                <c:pt idx="7">
                  <c:v>1768.4721115531936</c:v>
                </c:pt>
                <c:pt idx="8">
                  <c:v>1765.2285311570288</c:v>
                </c:pt>
                <c:pt idx="9">
                  <c:v>2360.0027627409868</c:v>
                </c:pt>
                <c:pt idx="10">
                  <c:v>2356.619939081892</c:v>
                </c:pt>
                <c:pt idx="11">
                  <c:v>2369.6679731955414</c:v>
                </c:pt>
                <c:pt idx="12">
                  <c:v>2957.3448298659837</c:v>
                </c:pt>
                <c:pt idx="13">
                  <c:v>2947.0383800694021</c:v>
                </c:pt>
                <c:pt idx="14">
                  <c:v>2965.5293635279741</c:v>
                </c:pt>
                <c:pt idx="15">
                  <c:v>3611.6052567362185</c:v>
                </c:pt>
                <c:pt idx="16">
                  <c:v>3611.2417333082631</c:v>
                </c:pt>
                <c:pt idx="17">
                  <c:v>3621.7839127189677</c:v>
                </c:pt>
                <c:pt idx="18">
                  <c:v>4233.7801858414932</c:v>
                </c:pt>
                <c:pt idx="19">
                  <c:v>4251.5691782189788</c:v>
                </c:pt>
                <c:pt idx="20">
                  <c:v>4251.9927256565379</c:v>
                </c:pt>
                <c:pt idx="21">
                  <c:v>4881.6410462856802</c:v>
                </c:pt>
                <c:pt idx="22">
                  <c:v>4904.3373692825571</c:v>
                </c:pt>
                <c:pt idx="23">
                  <c:v>4960.8367265301013</c:v>
                </c:pt>
                <c:pt idx="24">
                  <c:v>5646.7930136246559</c:v>
                </c:pt>
                <c:pt idx="25">
                  <c:v>5684.8034543501226</c:v>
                </c:pt>
                <c:pt idx="26">
                  <c:v>5710.2889305380813</c:v>
                </c:pt>
                <c:pt idx="27">
                  <c:v>6355.2454300269419</c:v>
                </c:pt>
                <c:pt idx="28">
                  <c:v>6278.2540915512209</c:v>
                </c:pt>
                <c:pt idx="29">
                  <c:v>6297.306449495255</c:v>
                </c:pt>
                <c:pt idx="30">
                  <c:v>6947.5430010334985</c:v>
                </c:pt>
                <c:pt idx="31">
                  <c:v>7042.4638685762557</c:v>
                </c:pt>
                <c:pt idx="32">
                  <c:v>7116.9113242611638</c:v>
                </c:pt>
                <c:pt idx="33">
                  <c:v>7764.2776491435652</c:v>
                </c:pt>
                <c:pt idx="34">
                  <c:v>7947.8084016213379</c:v>
                </c:pt>
                <c:pt idx="35">
                  <c:v>7914.4498475173586</c:v>
                </c:pt>
                <c:pt idx="36">
                  <c:v>8441.5351915604006</c:v>
                </c:pt>
                <c:pt idx="37">
                  <c:v>8457.8629115015756</c:v>
                </c:pt>
                <c:pt idx="38">
                  <c:v>8474.5938966970916</c:v>
                </c:pt>
                <c:pt idx="39">
                  <c:v>8999.9835371234221</c:v>
                </c:pt>
                <c:pt idx="40">
                  <c:v>9112.0363410624213</c:v>
                </c:pt>
                <c:pt idx="41">
                  <c:v>9138.9433580491113</c:v>
                </c:pt>
                <c:pt idx="42">
                  <c:v>9887.6245219398734</c:v>
                </c:pt>
                <c:pt idx="43">
                  <c:v>10024.183947136209</c:v>
                </c:pt>
                <c:pt idx="44">
                  <c:v>10163.279155690241</c:v>
                </c:pt>
                <c:pt idx="45">
                  <c:v>10965.811758966185</c:v>
                </c:pt>
                <c:pt idx="46">
                  <c:v>10884.615357884155</c:v>
                </c:pt>
                <c:pt idx="47">
                  <c:v>10954.152466842441</c:v>
                </c:pt>
                <c:pt idx="48">
                  <c:v>11812.959101801172</c:v>
                </c:pt>
                <c:pt idx="49">
                  <c:v>11988.71781141364</c:v>
                </c:pt>
                <c:pt idx="50">
                  <c:v>12155.72963531284</c:v>
                </c:pt>
                <c:pt idx="51">
                  <c:v>12707.419332356742</c:v>
                </c:pt>
                <c:pt idx="52">
                  <c:v>12685.862393324429</c:v>
                </c:pt>
                <c:pt idx="53">
                  <c:v>12992.348712218663</c:v>
                </c:pt>
                <c:pt idx="54">
                  <c:v>13570.038028503099</c:v>
                </c:pt>
                <c:pt idx="55">
                  <c:v>13377.685961748266</c:v>
                </c:pt>
                <c:pt idx="56">
                  <c:v>13422.291473031946</c:v>
                </c:pt>
                <c:pt idx="57">
                  <c:v>14253.28083888429</c:v>
                </c:pt>
                <c:pt idx="58">
                  <c:v>14109.980728622984</c:v>
                </c:pt>
                <c:pt idx="59">
                  <c:v>14061.925727261589</c:v>
                </c:pt>
                <c:pt idx="60">
                  <c:v>14837.906335735232</c:v>
                </c:pt>
                <c:pt idx="61">
                  <c:v>14918.244173248744</c:v>
                </c:pt>
                <c:pt idx="62">
                  <c:v>15114.525073161098</c:v>
                </c:pt>
                <c:pt idx="63">
                  <c:v>15880.043154241363</c:v>
                </c:pt>
                <c:pt idx="64">
                  <c:v>15702.730314464769</c:v>
                </c:pt>
                <c:pt idx="65">
                  <c:v>15713.106855389073</c:v>
                </c:pt>
                <c:pt idx="66">
                  <c:v>16361.947273417216</c:v>
                </c:pt>
                <c:pt idx="67">
                  <c:v>16503.36938625326</c:v>
                </c:pt>
                <c:pt idx="68">
                  <c:v>16736.358392931139</c:v>
                </c:pt>
                <c:pt idx="69">
                  <c:v>17418.772497633137</c:v>
                </c:pt>
                <c:pt idx="70">
                  <c:v>17607.090885432332</c:v>
                </c:pt>
                <c:pt idx="71">
                  <c:v>17807.744378153235</c:v>
                </c:pt>
                <c:pt idx="72">
                  <c:v>18565.008106876867</c:v>
                </c:pt>
                <c:pt idx="73">
                  <c:v>18809.194562006662</c:v>
                </c:pt>
                <c:pt idx="74">
                  <c:v>18636.841082854218</c:v>
                </c:pt>
                <c:pt idx="75">
                  <c:v>19359.574251825634</c:v>
                </c:pt>
                <c:pt idx="76">
                  <c:v>19638.75555641418</c:v>
                </c:pt>
                <c:pt idx="77">
                  <c:v>19874.879884539667</c:v>
                </c:pt>
                <c:pt idx="78">
                  <c:v>20709.187241185609</c:v>
                </c:pt>
                <c:pt idx="79">
                  <c:v>20644.689713889424</c:v>
                </c:pt>
                <c:pt idx="80">
                  <c:v>20890.513891056096</c:v>
                </c:pt>
                <c:pt idx="81">
                  <c:v>21500.111918354858</c:v>
                </c:pt>
                <c:pt idx="82">
                  <c:v>21227.042477387371</c:v>
                </c:pt>
                <c:pt idx="83">
                  <c:v>21177.455176511492</c:v>
                </c:pt>
                <c:pt idx="84">
                  <c:v>22033.404737344455</c:v>
                </c:pt>
                <c:pt idx="85">
                  <c:v>21836.587378952099</c:v>
                </c:pt>
                <c:pt idx="86">
                  <c:v>21876.732641911076</c:v>
                </c:pt>
                <c:pt idx="87">
                  <c:v>22102.977634070532</c:v>
                </c:pt>
                <c:pt idx="88">
                  <c:v>21904.930831290068</c:v>
                </c:pt>
                <c:pt idx="89">
                  <c:v>21995.147559949564</c:v>
                </c:pt>
                <c:pt idx="90">
                  <c:v>22567.825280162913</c:v>
                </c:pt>
                <c:pt idx="91">
                  <c:v>22827.875161709671</c:v>
                </c:pt>
                <c:pt idx="92">
                  <c:v>23118.90291654782</c:v>
                </c:pt>
                <c:pt idx="93">
                  <c:v>23806.452181919791</c:v>
                </c:pt>
                <c:pt idx="94">
                  <c:v>23876.395313555407</c:v>
                </c:pt>
                <c:pt idx="95">
                  <c:v>24008.633142322913</c:v>
                </c:pt>
                <c:pt idx="96">
                  <c:v>24249.627084330936</c:v>
                </c:pt>
                <c:pt idx="97">
                  <c:v>24121.458551457923</c:v>
                </c:pt>
                <c:pt idx="98">
                  <c:v>24383.351107891431</c:v>
                </c:pt>
                <c:pt idx="99">
                  <c:v>24836.899882493639</c:v>
                </c:pt>
                <c:pt idx="100">
                  <c:v>24766.687717736328</c:v>
                </c:pt>
                <c:pt idx="101">
                  <c:v>24534.543799895691</c:v>
                </c:pt>
                <c:pt idx="102">
                  <c:v>24980.941402023076</c:v>
                </c:pt>
                <c:pt idx="103">
                  <c:v>25364.124412698009</c:v>
                </c:pt>
                <c:pt idx="104">
                  <c:v>25580.705869630121</c:v>
                </c:pt>
                <c:pt idx="105">
                  <c:v>26200.304501812825</c:v>
                </c:pt>
                <c:pt idx="106">
                  <c:v>26457.29089389115</c:v>
                </c:pt>
                <c:pt idx="107">
                  <c:v>26670.637951682816</c:v>
                </c:pt>
                <c:pt idx="108">
                  <c:v>27158.87004878369</c:v>
                </c:pt>
                <c:pt idx="109">
                  <c:v>27831.034339154488</c:v>
                </c:pt>
                <c:pt idx="110">
                  <c:v>28047.878278127901</c:v>
                </c:pt>
                <c:pt idx="111">
                  <c:v>28465.247487009798</c:v>
                </c:pt>
                <c:pt idx="112">
                  <c:v>28284.221832297011</c:v>
                </c:pt>
                <c:pt idx="113">
                  <c:v>28083.631944436878</c:v>
                </c:pt>
                <c:pt idx="114">
                  <c:v>28484.921784171689</c:v>
                </c:pt>
                <c:pt idx="115">
                  <c:v>28899.493837208331</c:v>
                </c:pt>
                <c:pt idx="116">
                  <c:v>29242.261128778267</c:v>
                </c:pt>
                <c:pt idx="117">
                  <c:v>29849.326574157581</c:v>
                </c:pt>
                <c:pt idx="118">
                  <c:v>29376.493102193919</c:v>
                </c:pt>
                <c:pt idx="119">
                  <c:v>30192.545227051938</c:v>
                </c:pt>
                <c:pt idx="120">
                  <c:v>31540.810562015569</c:v>
                </c:pt>
                <c:pt idx="121">
                  <c:v>31292.146939686165</c:v>
                </c:pt>
                <c:pt idx="122">
                  <c:v>31320.42188503666</c:v>
                </c:pt>
                <c:pt idx="123">
                  <c:v>32413.148060741223</c:v>
                </c:pt>
                <c:pt idx="124">
                  <c:v>32755.400304404437</c:v>
                </c:pt>
                <c:pt idx="125">
                  <c:v>32618.941722999261</c:v>
                </c:pt>
                <c:pt idx="126">
                  <c:v>33542.443775494306</c:v>
                </c:pt>
                <c:pt idx="127">
                  <c:v>34074.982430163553</c:v>
                </c:pt>
                <c:pt idx="128">
                  <c:v>34365.486893248497</c:v>
                </c:pt>
                <c:pt idx="129">
                  <c:v>35242.402193279144</c:v>
                </c:pt>
                <c:pt idx="130">
                  <c:v>35165.759594759744</c:v>
                </c:pt>
                <c:pt idx="131">
                  <c:v>35443.194146958966</c:v>
                </c:pt>
                <c:pt idx="132">
                  <c:v>35849.67890573878</c:v>
                </c:pt>
                <c:pt idx="133">
                  <c:v>35802.355383153757</c:v>
                </c:pt>
                <c:pt idx="134">
                  <c:v>36114.879086240289</c:v>
                </c:pt>
                <c:pt idx="135">
                  <c:v>37177.968138042532</c:v>
                </c:pt>
                <c:pt idx="136">
                  <c:v>36973.513093479523</c:v>
                </c:pt>
                <c:pt idx="137">
                  <c:v>37361.60288630618</c:v>
                </c:pt>
                <c:pt idx="138">
                  <c:v>37533.637767033251</c:v>
                </c:pt>
                <c:pt idx="139">
                  <c:v>37885.098663710909</c:v>
                </c:pt>
                <c:pt idx="140">
                  <c:v>38854.415104832187</c:v>
                </c:pt>
                <c:pt idx="141">
                  <c:v>38971.494963781661</c:v>
                </c:pt>
                <c:pt idx="142">
                  <c:v>38889.722491679975</c:v>
                </c:pt>
              </c:numCache>
            </c:numRef>
          </c:val>
        </c:ser>
        <c:ser>
          <c:idx val="3"/>
          <c:order val="3"/>
          <c:tx>
            <c:strRef>
              <c:f>'Sparplan Buy and Hold'!$E$2</c:f>
              <c:strCache>
                <c:ptCount val="1"/>
                <c:pt idx="0">
                  <c:v>50/50</c:v>
                </c:pt>
              </c:strCache>
            </c:strRef>
          </c:tx>
          <c:cat>
            <c:numRef>
              <c:f>'Sparplan Buy and Hold'!$A$3:$A$145</c:f>
              <c:numCache>
                <c:formatCode>dd/mm/yyyy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'Sparplan Buy and Hold'!$E$3:$E$145</c:f>
              <c:numCache>
                <c:formatCode>0.00</c:formatCode>
                <c:ptCount val="143"/>
                <c:pt idx="0">
                  <c:v>600</c:v>
                </c:pt>
                <c:pt idx="1">
                  <c:v>611.56999999999994</c:v>
                </c:pt>
                <c:pt idx="2">
                  <c:v>614.70499999999993</c:v>
                </c:pt>
                <c:pt idx="3">
                  <c:v>1241.4449999999997</c:v>
                </c:pt>
                <c:pt idx="4">
                  <c:v>1308.4196867262438</c:v>
                </c:pt>
                <c:pt idx="5">
                  <c:v>1294.06355741063</c:v>
                </c:pt>
                <c:pt idx="6">
                  <c:v>1929.8377382039967</c:v>
                </c:pt>
                <c:pt idx="7">
                  <c:v>1875.7984529132329</c:v>
                </c:pt>
                <c:pt idx="8">
                  <c:v>1893.337357506135</c:v>
                </c:pt>
                <c:pt idx="9">
                  <c:v>2458.6141790725123</c:v>
                </c:pt>
                <c:pt idx="10">
                  <c:v>2502.8812947512224</c:v>
                </c:pt>
                <c:pt idx="11">
                  <c:v>2621.6828351198028</c:v>
                </c:pt>
                <c:pt idx="12">
                  <c:v>3362.2561326619307</c:v>
                </c:pt>
                <c:pt idx="13">
                  <c:v>3340.3412844743643</c:v>
                </c:pt>
                <c:pt idx="14">
                  <c:v>3420.7195540597495</c:v>
                </c:pt>
                <c:pt idx="15">
                  <c:v>4098.9163932034144</c:v>
                </c:pt>
                <c:pt idx="16">
                  <c:v>4057.7596322162767</c:v>
                </c:pt>
                <c:pt idx="17">
                  <c:v>3981.135791900364</c:v>
                </c:pt>
                <c:pt idx="18">
                  <c:v>4575.5265522297814</c:v>
                </c:pt>
                <c:pt idx="19">
                  <c:v>4608.2408118960302</c:v>
                </c:pt>
                <c:pt idx="20">
                  <c:v>4732.3479510417728</c:v>
                </c:pt>
                <c:pt idx="21">
                  <c:v>5213.9428735234887</c:v>
                </c:pt>
                <c:pt idx="22">
                  <c:v>5241.1537937219746</c:v>
                </c:pt>
                <c:pt idx="23">
                  <c:v>5041.6581213985846</c:v>
                </c:pt>
                <c:pt idx="24">
                  <c:v>5598.9301106572693</c:v>
                </c:pt>
                <c:pt idx="25">
                  <c:v>5807.4628157320803</c:v>
                </c:pt>
                <c:pt idx="26">
                  <c:v>5633.0192288809612</c:v>
                </c:pt>
                <c:pt idx="27">
                  <c:v>6123.5837023637632</c:v>
                </c:pt>
                <c:pt idx="28">
                  <c:v>6251.609104772765</c:v>
                </c:pt>
                <c:pt idx="29">
                  <c:v>6356.4313233426037</c:v>
                </c:pt>
                <c:pt idx="30">
                  <c:v>6880.7767667712797</c:v>
                </c:pt>
                <c:pt idx="31">
                  <c:v>6736.0735301699951</c:v>
                </c:pt>
                <c:pt idx="32">
                  <c:v>6590.2230825634379</c:v>
                </c:pt>
                <c:pt idx="33">
                  <c:v>6818.3073207828602</c:v>
                </c:pt>
                <c:pt idx="34">
                  <c:v>7064.3118489678209</c:v>
                </c:pt>
                <c:pt idx="35">
                  <c:v>7288.2718509798851</c:v>
                </c:pt>
                <c:pt idx="36">
                  <c:v>7995.5927311345822</c:v>
                </c:pt>
                <c:pt idx="37">
                  <c:v>8082.3357625530552</c:v>
                </c:pt>
                <c:pt idx="38">
                  <c:v>8075.598164530169</c:v>
                </c:pt>
                <c:pt idx="39">
                  <c:v>8818.0453131958711</c:v>
                </c:pt>
                <c:pt idx="40">
                  <c:v>8706.8585265199235</c:v>
                </c:pt>
                <c:pt idx="41">
                  <c:v>8543.9847361352877</c:v>
                </c:pt>
                <c:pt idx="42">
                  <c:v>8779.2169132607924</c:v>
                </c:pt>
                <c:pt idx="43">
                  <c:v>8516.4108105720115</c:v>
                </c:pt>
                <c:pt idx="44">
                  <c:v>8593.8422942985962</c:v>
                </c:pt>
                <c:pt idx="45">
                  <c:v>8839.7859717046831</c:v>
                </c:pt>
                <c:pt idx="46">
                  <c:v>9042.0021538987494</c:v>
                </c:pt>
                <c:pt idx="47">
                  <c:v>9276.0300810868248</c:v>
                </c:pt>
                <c:pt idx="48">
                  <c:v>9663.6049484812829</c:v>
                </c:pt>
                <c:pt idx="49">
                  <c:v>9571.617391376978</c:v>
                </c:pt>
                <c:pt idx="50">
                  <c:v>9525.9369281695526</c:v>
                </c:pt>
                <c:pt idx="51">
                  <c:v>9995.425445437817</c:v>
                </c:pt>
                <c:pt idx="52">
                  <c:v>10290.676723837454</c:v>
                </c:pt>
                <c:pt idx="53">
                  <c:v>10511.241214520163</c:v>
                </c:pt>
                <c:pt idx="54">
                  <c:v>11310.431828344026</c:v>
                </c:pt>
                <c:pt idx="55">
                  <c:v>11492.164312297708</c:v>
                </c:pt>
                <c:pt idx="56">
                  <c:v>11791.671977600705</c:v>
                </c:pt>
                <c:pt idx="57">
                  <c:v>12276.019965823773</c:v>
                </c:pt>
                <c:pt idx="58">
                  <c:v>12599.795645669696</c:v>
                </c:pt>
                <c:pt idx="59">
                  <c:v>12535.424793184313</c:v>
                </c:pt>
                <c:pt idx="60">
                  <c:v>13314.192731300045</c:v>
                </c:pt>
                <c:pt idx="61">
                  <c:v>13612.032920169993</c:v>
                </c:pt>
                <c:pt idx="62">
                  <c:v>13925.174848687444</c:v>
                </c:pt>
                <c:pt idx="63">
                  <c:v>14584.586318891321</c:v>
                </c:pt>
                <c:pt idx="64">
                  <c:v>14376.744391299124</c:v>
                </c:pt>
                <c:pt idx="65">
                  <c:v>14238.032824398862</c:v>
                </c:pt>
                <c:pt idx="66">
                  <c:v>14974.996718776401</c:v>
                </c:pt>
                <c:pt idx="67">
                  <c:v>14920.142330688846</c:v>
                </c:pt>
                <c:pt idx="68">
                  <c:v>15063.290884183656</c:v>
                </c:pt>
                <c:pt idx="69">
                  <c:v>15840.379816819226</c:v>
                </c:pt>
                <c:pt idx="70">
                  <c:v>15966.507813017142</c:v>
                </c:pt>
                <c:pt idx="71">
                  <c:v>16311.762125844311</c:v>
                </c:pt>
                <c:pt idx="72">
                  <c:v>17150.552951683501</c:v>
                </c:pt>
                <c:pt idx="73">
                  <c:v>17562.139257890281</c:v>
                </c:pt>
                <c:pt idx="74">
                  <c:v>17810.090768696857</c:v>
                </c:pt>
                <c:pt idx="75">
                  <c:v>18290.002797085159</c:v>
                </c:pt>
                <c:pt idx="76">
                  <c:v>18208.862934270051</c:v>
                </c:pt>
                <c:pt idx="77">
                  <c:v>18836.217598093368</c:v>
                </c:pt>
                <c:pt idx="78">
                  <c:v>19922.181012174817</c:v>
                </c:pt>
                <c:pt idx="79">
                  <c:v>20345.495787371412</c:v>
                </c:pt>
                <c:pt idx="80">
                  <c:v>20448.354682225377</c:v>
                </c:pt>
                <c:pt idx="81">
                  <c:v>21742.398914988589</c:v>
                </c:pt>
                <c:pt idx="82">
                  <c:v>21133.725383920475</c:v>
                </c:pt>
                <c:pt idx="83">
                  <c:v>21778.943765118012</c:v>
                </c:pt>
                <c:pt idx="84">
                  <c:v>22977.739337204679</c:v>
                </c:pt>
                <c:pt idx="85">
                  <c:v>23532.141871116342</c:v>
                </c:pt>
                <c:pt idx="86">
                  <c:v>23845.421771381094</c:v>
                </c:pt>
                <c:pt idx="87">
                  <c:v>24357.462360422265</c:v>
                </c:pt>
                <c:pt idx="88">
                  <c:v>24432.143141363114</c:v>
                </c:pt>
                <c:pt idx="89">
                  <c:v>23338.191468941932</c:v>
                </c:pt>
                <c:pt idx="90">
                  <c:v>23905.564013265364</c:v>
                </c:pt>
                <c:pt idx="91">
                  <c:v>24153.17955615183</c:v>
                </c:pt>
                <c:pt idx="92">
                  <c:v>24582.323386577264</c:v>
                </c:pt>
                <c:pt idx="93">
                  <c:v>25523.727805998176</c:v>
                </c:pt>
                <c:pt idx="94">
                  <c:v>26078.996986844235</c:v>
                </c:pt>
                <c:pt idx="95">
                  <c:v>26345.804114150975</c:v>
                </c:pt>
                <c:pt idx="96">
                  <c:v>27376.834403095483</c:v>
                </c:pt>
                <c:pt idx="97">
                  <c:v>27571.857325350218</c:v>
                </c:pt>
                <c:pt idx="98">
                  <c:v>27360.895839859615</c:v>
                </c:pt>
                <c:pt idx="99">
                  <c:v>28271.449365515567</c:v>
                </c:pt>
                <c:pt idx="100">
                  <c:v>28633.591067397854</c:v>
                </c:pt>
                <c:pt idx="101">
                  <c:v>29189.123299382689</c:v>
                </c:pt>
                <c:pt idx="102">
                  <c:v>29839.214379827376</c:v>
                </c:pt>
                <c:pt idx="103">
                  <c:v>29936.9801866776</c:v>
                </c:pt>
                <c:pt idx="104">
                  <c:v>29735.168515638696</c:v>
                </c:pt>
                <c:pt idx="105">
                  <c:v>30639.194071017781</c:v>
                </c:pt>
                <c:pt idx="106">
                  <c:v>31777.615312915073</c:v>
                </c:pt>
                <c:pt idx="107">
                  <c:v>30450.137025008789</c:v>
                </c:pt>
                <c:pt idx="108">
                  <c:v>30890.689001379713</c:v>
                </c:pt>
                <c:pt idx="109">
                  <c:v>29096.955015126245</c:v>
                </c:pt>
                <c:pt idx="110">
                  <c:v>29419.757654414592</c:v>
                </c:pt>
                <c:pt idx="111">
                  <c:v>28936.091204750504</c:v>
                </c:pt>
                <c:pt idx="112">
                  <c:v>29916.482688199034</c:v>
                </c:pt>
                <c:pt idx="113">
                  <c:v>29930.852073731592</c:v>
                </c:pt>
                <c:pt idx="114">
                  <c:v>28707.106447342012</c:v>
                </c:pt>
                <c:pt idx="115">
                  <c:v>28508.149001279631</c:v>
                </c:pt>
                <c:pt idx="116">
                  <c:v>28757.569589874445</c:v>
                </c:pt>
                <c:pt idx="117">
                  <c:v>27595.773762182889</c:v>
                </c:pt>
                <c:pt idx="118">
                  <c:v>25246.595100081475</c:v>
                </c:pt>
                <c:pt idx="119">
                  <c:v>24843.817628724522</c:v>
                </c:pt>
                <c:pt idx="120">
                  <c:v>25462.457733507461</c:v>
                </c:pt>
                <c:pt idx="121">
                  <c:v>25263.873542710324</c:v>
                </c:pt>
                <c:pt idx="122">
                  <c:v>24572.551945679596</c:v>
                </c:pt>
                <c:pt idx="123">
                  <c:v>25913.275915782935</c:v>
                </c:pt>
                <c:pt idx="124">
                  <c:v>27662.212412205299</c:v>
                </c:pt>
                <c:pt idx="125">
                  <c:v>28259.067642610818</c:v>
                </c:pt>
                <c:pt idx="126">
                  <c:v>28946.440574574248</c:v>
                </c:pt>
                <c:pt idx="127">
                  <c:v>30301.893605569545</c:v>
                </c:pt>
                <c:pt idx="128">
                  <c:v>30771.638136054818</c:v>
                </c:pt>
                <c:pt idx="129">
                  <c:v>32166.55434242473</c:v>
                </c:pt>
                <c:pt idx="130">
                  <c:v>31837.105301492928</c:v>
                </c:pt>
                <c:pt idx="131">
                  <c:v>32200.571949589539</c:v>
                </c:pt>
                <c:pt idx="132">
                  <c:v>33748.981612268581</c:v>
                </c:pt>
                <c:pt idx="133">
                  <c:v>33446.115860493876</c:v>
                </c:pt>
                <c:pt idx="134">
                  <c:v>33758.267040320963</c:v>
                </c:pt>
                <c:pt idx="135">
                  <c:v>35876.220903386311</c:v>
                </c:pt>
                <c:pt idx="136">
                  <c:v>36060.431922590411</c:v>
                </c:pt>
                <c:pt idx="137">
                  <c:v>35617.484100022964</c:v>
                </c:pt>
                <c:pt idx="138">
                  <c:v>35746.536583536981</c:v>
                </c:pt>
                <c:pt idx="139">
                  <c:v>36443.203688319307</c:v>
                </c:pt>
                <c:pt idx="140">
                  <c:v>36764.242448243334</c:v>
                </c:pt>
                <c:pt idx="141">
                  <c:v>37715.800652306643</c:v>
                </c:pt>
                <c:pt idx="142">
                  <c:v>38036.920418917551</c:v>
                </c:pt>
              </c:numCache>
            </c:numRef>
          </c:val>
        </c:ser>
        <c:ser>
          <c:idx val="4"/>
          <c:order val="4"/>
          <c:tx>
            <c:strRef>
              <c:f>'Sparplan Buy and Hold'!$F$2</c:f>
              <c:strCache>
                <c:ptCount val="1"/>
                <c:pt idx="0">
                  <c:v>Einzahlungen</c:v>
                </c:pt>
              </c:strCache>
            </c:strRef>
          </c:tx>
          <c:cat>
            <c:numRef>
              <c:f>'Sparplan Buy and Hold'!$A$3:$A$145</c:f>
              <c:numCache>
                <c:formatCode>dd/mm/yyyy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'Sparplan Buy and Hold'!$F$3:$F$145</c:f>
              <c:numCache>
                <c:formatCode>0.00</c:formatCode>
                <c:ptCount val="143"/>
                <c:pt idx="0">
                  <c:v>600</c:v>
                </c:pt>
                <c:pt idx="1">
                  <c:v>600</c:v>
                </c:pt>
                <c:pt idx="2">
                  <c:v>600</c:v>
                </c:pt>
                <c:pt idx="3">
                  <c:v>1200</c:v>
                </c:pt>
                <c:pt idx="4">
                  <c:v>1200</c:v>
                </c:pt>
                <c:pt idx="5">
                  <c:v>1200</c:v>
                </c:pt>
                <c:pt idx="6">
                  <c:v>1800</c:v>
                </c:pt>
                <c:pt idx="7">
                  <c:v>1800</c:v>
                </c:pt>
                <c:pt idx="8">
                  <c:v>1800</c:v>
                </c:pt>
                <c:pt idx="9">
                  <c:v>2400</c:v>
                </c:pt>
                <c:pt idx="10">
                  <c:v>2400</c:v>
                </c:pt>
                <c:pt idx="11">
                  <c:v>2400</c:v>
                </c:pt>
                <c:pt idx="12">
                  <c:v>3000</c:v>
                </c:pt>
                <c:pt idx="13">
                  <c:v>3000</c:v>
                </c:pt>
                <c:pt idx="14">
                  <c:v>3000</c:v>
                </c:pt>
                <c:pt idx="15">
                  <c:v>3600</c:v>
                </c:pt>
                <c:pt idx="16">
                  <c:v>3600</c:v>
                </c:pt>
                <c:pt idx="17">
                  <c:v>3600</c:v>
                </c:pt>
                <c:pt idx="18">
                  <c:v>4200</c:v>
                </c:pt>
                <c:pt idx="19">
                  <c:v>4200</c:v>
                </c:pt>
                <c:pt idx="20">
                  <c:v>4200</c:v>
                </c:pt>
                <c:pt idx="21">
                  <c:v>4800</c:v>
                </c:pt>
                <c:pt idx="22">
                  <c:v>4800</c:v>
                </c:pt>
                <c:pt idx="23">
                  <c:v>4800</c:v>
                </c:pt>
                <c:pt idx="24">
                  <c:v>5400</c:v>
                </c:pt>
                <c:pt idx="25">
                  <c:v>5400</c:v>
                </c:pt>
                <c:pt idx="26">
                  <c:v>5400</c:v>
                </c:pt>
                <c:pt idx="27">
                  <c:v>6000</c:v>
                </c:pt>
                <c:pt idx="28">
                  <c:v>6000</c:v>
                </c:pt>
                <c:pt idx="29">
                  <c:v>6000</c:v>
                </c:pt>
                <c:pt idx="30">
                  <c:v>6600</c:v>
                </c:pt>
                <c:pt idx="31">
                  <c:v>6600</c:v>
                </c:pt>
                <c:pt idx="32">
                  <c:v>6600</c:v>
                </c:pt>
                <c:pt idx="33">
                  <c:v>7200</c:v>
                </c:pt>
                <c:pt idx="34">
                  <c:v>7200</c:v>
                </c:pt>
                <c:pt idx="35">
                  <c:v>7200</c:v>
                </c:pt>
                <c:pt idx="36">
                  <c:v>7800</c:v>
                </c:pt>
                <c:pt idx="37">
                  <c:v>7800</c:v>
                </c:pt>
                <c:pt idx="38">
                  <c:v>7800</c:v>
                </c:pt>
                <c:pt idx="39">
                  <c:v>8400</c:v>
                </c:pt>
                <c:pt idx="40">
                  <c:v>8400</c:v>
                </c:pt>
                <c:pt idx="41">
                  <c:v>8400</c:v>
                </c:pt>
                <c:pt idx="42">
                  <c:v>9000</c:v>
                </c:pt>
                <c:pt idx="43">
                  <c:v>9000</c:v>
                </c:pt>
                <c:pt idx="44">
                  <c:v>9000</c:v>
                </c:pt>
                <c:pt idx="45">
                  <c:v>9600</c:v>
                </c:pt>
                <c:pt idx="46">
                  <c:v>9600</c:v>
                </c:pt>
                <c:pt idx="47">
                  <c:v>9600</c:v>
                </c:pt>
                <c:pt idx="48">
                  <c:v>10200</c:v>
                </c:pt>
                <c:pt idx="49">
                  <c:v>10200</c:v>
                </c:pt>
                <c:pt idx="50">
                  <c:v>10200</c:v>
                </c:pt>
                <c:pt idx="51">
                  <c:v>10800</c:v>
                </c:pt>
                <c:pt idx="52">
                  <c:v>10800</c:v>
                </c:pt>
                <c:pt idx="53">
                  <c:v>10800</c:v>
                </c:pt>
                <c:pt idx="54">
                  <c:v>11400</c:v>
                </c:pt>
                <c:pt idx="55">
                  <c:v>11400</c:v>
                </c:pt>
                <c:pt idx="56">
                  <c:v>11400</c:v>
                </c:pt>
                <c:pt idx="57">
                  <c:v>12000</c:v>
                </c:pt>
                <c:pt idx="58">
                  <c:v>12000</c:v>
                </c:pt>
                <c:pt idx="59">
                  <c:v>12000</c:v>
                </c:pt>
                <c:pt idx="60">
                  <c:v>12600</c:v>
                </c:pt>
                <c:pt idx="61">
                  <c:v>12600</c:v>
                </c:pt>
                <c:pt idx="62">
                  <c:v>12600</c:v>
                </c:pt>
                <c:pt idx="63">
                  <c:v>13200</c:v>
                </c:pt>
                <c:pt idx="64">
                  <c:v>13200</c:v>
                </c:pt>
                <c:pt idx="65">
                  <c:v>13200</c:v>
                </c:pt>
                <c:pt idx="66">
                  <c:v>13800</c:v>
                </c:pt>
                <c:pt idx="67">
                  <c:v>13800</c:v>
                </c:pt>
                <c:pt idx="68">
                  <c:v>13800</c:v>
                </c:pt>
                <c:pt idx="69">
                  <c:v>14400</c:v>
                </c:pt>
                <c:pt idx="70">
                  <c:v>14400</c:v>
                </c:pt>
                <c:pt idx="71">
                  <c:v>14400</c:v>
                </c:pt>
                <c:pt idx="72">
                  <c:v>15000</c:v>
                </c:pt>
                <c:pt idx="73">
                  <c:v>15000</c:v>
                </c:pt>
                <c:pt idx="74">
                  <c:v>15000</c:v>
                </c:pt>
                <c:pt idx="75">
                  <c:v>15600</c:v>
                </c:pt>
                <c:pt idx="76">
                  <c:v>15600</c:v>
                </c:pt>
                <c:pt idx="77">
                  <c:v>15600</c:v>
                </c:pt>
                <c:pt idx="78">
                  <c:v>16200</c:v>
                </c:pt>
                <c:pt idx="79">
                  <c:v>16200</c:v>
                </c:pt>
                <c:pt idx="80">
                  <c:v>16200</c:v>
                </c:pt>
                <c:pt idx="81">
                  <c:v>16800</c:v>
                </c:pt>
                <c:pt idx="82">
                  <c:v>16800</c:v>
                </c:pt>
                <c:pt idx="83">
                  <c:v>16800</c:v>
                </c:pt>
                <c:pt idx="84">
                  <c:v>17400</c:v>
                </c:pt>
                <c:pt idx="85">
                  <c:v>17400</c:v>
                </c:pt>
                <c:pt idx="86">
                  <c:v>17400</c:v>
                </c:pt>
                <c:pt idx="87">
                  <c:v>18000</c:v>
                </c:pt>
                <c:pt idx="88">
                  <c:v>18000</c:v>
                </c:pt>
                <c:pt idx="89">
                  <c:v>18000</c:v>
                </c:pt>
                <c:pt idx="90">
                  <c:v>18600</c:v>
                </c:pt>
                <c:pt idx="91">
                  <c:v>18600</c:v>
                </c:pt>
                <c:pt idx="92">
                  <c:v>18600</c:v>
                </c:pt>
                <c:pt idx="93">
                  <c:v>19200</c:v>
                </c:pt>
                <c:pt idx="94">
                  <c:v>19200</c:v>
                </c:pt>
                <c:pt idx="95">
                  <c:v>19200</c:v>
                </c:pt>
                <c:pt idx="96">
                  <c:v>19800</c:v>
                </c:pt>
                <c:pt idx="97">
                  <c:v>19800</c:v>
                </c:pt>
                <c:pt idx="98">
                  <c:v>19800</c:v>
                </c:pt>
                <c:pt idx="99">
                  <c:v>20400</c:v>
                </c:pt>
                <c:pt idx="100">
                  <c:v>20400</c:v>
                </c:pt>
                <c:pt idx="101">
                  <c:v>20400</c:v>
                </c:pt>
                <c:pt idx="102">
                  <c:v>21000</c:v>
                </c:pt>
                <c:pt idx="103">
                  <c:v>21000</c:v>
                </c:pt>
                <c:pt idx="104">
                  <c:v>21000</c:v>
                </c:pt>
                <c:pt idx="105">
                  <c:v>21600</c:v>
                </c:pt>
                <c:pt idx="106">
                  <c:v>21600</c:v>
                </c:pt>
                <c:pt idx="107">
                  <c:v>21600</c:v>
                </c:pt>
                <c:pt idx="108">
                  <c:v>22200</c:v>
                </c:pt>
                <c:pt idx="109">
                  <c:v>22200</c:v>
                </c:pt>
                <c:pt idx="110">
                  <c:v>22200</c:v>
                </c:pt>
                <c:pt idx="111">
                  <c:v>22800</c:v>
                </c:pt>
                <c:pt idx="112">
                  <c:v>22800</c:v>
                </c:pt>
                <c:pt idx="113">
                  <c:v>22800</c:v>
                </c:pt>
                <c:pt idx="114">
                  <c:v>23400</c:v>
                </c:pt>
                <c:pt idx="115">
                  <c:v>23400</c:v>
                </c:pt>
                <c:pt idx="116">
                  <c:v>23400</c:v>
                </c:pt>
                <c:pt idx="117">
                  <c:v>24000</c:v>
                </c:pt>
                <c:pt idx="118">
                  <c:v>24000</c:v>
                </c:pt>
                <c:pt idx="119">
                  <c:v>24000</c:v>
                </c:pt>
                <c:pt idx="120">
                  <c:v>24600</c:v>
                </c:pt>
                <c:pt idx="121">
                  <c:v>24600</c:v>
                </c:pt>
                <c:pt idx="122">
                  <c:v>24600</c:v>
                </c:pt>
                <c:pt idx="123">
                  <c:v>25200</c:v>
                </c:pt>
                <c:pt idx="124">
                  <c:v>25200</c:v>
                </c:pt>
                <c:pt idx="125">
                  <c:v>25200</c:v>
                </c:pt>
                <c:pt idx="126">
                  <c:v>25800</c:v>
                </c:pt>
                <c:pt idx="127">
                  <c:v>25800</c:v>
                </c:pt>
                <c:pt idx="128">
                  <c:v>25800</c:v>
                </c:pt>
                <c:pt idx="129">
                  <c:v>26400</c:v>
                </c:pt>
                <c:pt idx="130">
                  <c:v>26400</c:v>
                </c:pt>
                <c:pt idx="131">
                  <c:v>26400</c:v>
                </c:pt>
                <c:pt idx="132">
                  <c:v>27000</c:v>
                </c:pt>
                <c:pt idx="133">
                  <c:v>27000</c:v>
                </c:pt>
                <c:pt idx="134">
                  <c:v>27000</c:v>
                </c:pt>
                <c:pt idx="135">
                  <c:v>27600</c:v>
                </c:pt>
                <c:pt idx="136">
                  <c:v>27600</c:v>
                </c:pt>
                <c:pt idx="137">
                  <c:v>27600</c:v>
                </c:pt>
                <c:pt idx="138">
                  <c:v>28200</c:v>
                </c:pt>
                <c:pt idx="139">
                  <c:v>28200</c:v>
                </c:pt>
                <c:pt idx="140">
                  <c:v>28200</c:v>
                </c:pt>
                <c:pt idx="141">
                  <c:v>28800</c:v>
                </c:pt>
                <c:pt idx="142">
                  <c:v>28800</c:v>
                </c:pt>
              </c:numCache>
            </c:numRef>
          </c:val>
        </c:ser>
        <c:ser>
          <c:idx val="5"/>
          <c:order val="5"/>
          <c:tx>
            <c:strRef>
              <c:f>'Sparplan Rebalancing'!$B$2</c:f>
              <c:strCache>
                <c:ptCount val="1"/>
                <c:pt idx="0">
                  <c:v>Chelona REB</c:v>
                </c:pt>
              </c:strCache>
            </c:strRef>
          </c:tx>
          <c:val>
            <c:numRef>
              <c:f>'Sparplan Rebalancing'!$B$3:$B$145</c:f>
              <c:numCache>
                <c:formatCode>0.00</c:formatCode>
                <c:ptCount val="143"/>
                <c:pt idx="0">
                  <c:v>600</c:v>
                </c:pt>
                <c:pt idx="1">
                  <c:v>613.245</c:v>
                </c:pt>
                <c:pt idx="2">
                  <c:v>622.14749999999992</c:v>
                </c:pt>
                <c:pt idx="3">
                  <c:v>1260.4275</c:v>
                </c:pt>
                <c:pt idx="4">
                  <c:v>1354.4880407276635</c:v>
                </c:pt>
                <c:pt idx="5">
                  <c:v>1337.9194880348155</c:v>
                </c:pt>
                <c:pt idx="6">
                  <c:v>2001.8710038062934</c:v>
                </c:pt>
                <c:pt idx="7">
                  <c:v>1929.4616235932524</c:v>
                </c:pt>
                <c:pt idx="8">
                  <c:v>1957.3917706806878</c:v>
                </c:pt>
                <c:pt idx="9">
                  <c:v>2507.9198872382754</c:v>
                </c:pt>
                <c:pt idx="10">
                  <c:v>2576.0119725858881</c:v>
                </c:pt>
                <c:pt idx="11">
                  <c:v>2747.6902660819333</c:v>
                </c:pt>
                <c:pt idx="12">
                  <c:v>3564.7117840599039</c:v>
                </c:pt>
                <c:pt idx="13">
                  <c:v>3532.3923430881155</c:v>
                </c:pt>
                <c:pt idx="14">
                  <c:v>3640.9160796095516</c:v>
                </c:pt>
                <c:pt idx="15">
                  <c:v>4335.3224985199031</c:v>
                </c:pt>
                <c:pt idx="16">
                  <c:v>4282.3349200397915</c:v>
                </c:pt>
                <c:pt idx="17">
                  <c:v>4172.5447332643298</c:v>
                </c:pt>
                <c:pt idx="18">
                  <c:v>4759.0033220914866</c:v>
                </c:pt>
                <c:pt idx="19">
                  <c:v>4803.6414129870154</c:v>
                </c:pt>
                <c:pt idx="20">
                  <c:v>4983.1437893026596</c:v>
                </c:pt>
                <c:pt idx="21">
                  <c:v>5404.8495406900338</c:v>
                </c:pt>
                <c:pt idx="22">
                  <c:v>5439.9115139008009</c:v>
                </c:pt>
                <c:pt idx="23">
                  <c:v>5129.8463092216925</c:v>
                </c:pt>
                <c:pt idx="24">
                  <c:v>5632.0909724600124</c:v>
                </c:pt>
                <c:pt idx="25">
                  <c:v>5940.3727757846982</c:v>
                </c:pt>
                <c:pt idx="26">
                  <c:v>5658.8405175009457</c:v>
                </c:pt>
                <c:pt idx="27">
                  <c:v>6062.8874326656996</c:v>
                </c:pt>
                <c:pt idx="28">
                  <c:v>6299.6721998667754</c:v>
                </c:pt>
                <c:pt idx="29">
                  <c:v>6459.871178520958</c:v>
                </c:pt>
                <c:pt idx="30">
                  <c:v>6922.0300953846254</c:v>
                </c:pt>
                <c:pt idx="31">
                  <c:v>6637.3112886329563</c:v>
                </c:pt>
                <c:pt idx="32">
                  <c:v>6380.0196041540739</c:v>
                </c:pt>
                <c:pt idx="33">
                  <c:v>6383.7793193303023</c:v>
                </c:pt>
                <c:pt idx="34">
                  <c:v>6659.8701836151795</c:v>
                </c:pt>
                <c:pt idx="35">
                  <c:v>7027.8896500821365</c:v>
                </c:pt>
                <c:pt idx="36">
                  <c:v>7837.2374284369007</c:v>
                </c:pt>
                <c:pt idx="37">
                  <c:v>7959.5554526560472</c:v>
                </c:pt>
                <c:pt idx="38">
                  <c:v>7942.1723586978933</c:v>
                </c:pt>
                <c:pt idx="39">
                  <c:v>8808.5515686458784</c:v>
                </c:pt>
                <c:pt idx="40">
                  <c:v>8577.5446220827616</c:v>
                </c:pt>
                <c:pt idx="41">
                  <c:v>8313.7463111786328</c:v>
                </c:pt>
                <c:pt idx="42">
                  <c:v>8264.2810774449863</c:v>
                </c:pt>
                <c:pt idx="43">
                  <c:v>7781.4630264504913</c:v>
                </c:pt>
                <c:pt idx="44">
                  <c:v>7828.0868429107923</c:v>
                </c:pt>
                <c:pt idx="45">
                  <c:v>7772.6227099048328</c:v>
                </c:pt>
                <c:pt idx="46">
                  <c:v>8123.9761184686686</c:v>
                </c:pt>
                <c:pt idx="47">
                  <c:v>8450.5583854364158</c:v>
                </c:pt>
                <c:pt idx="48">
                  <c:v>8595.2890776032218</c:v>
                </c:pt>
                <c:pt idx="49">
                  <c:v>8319.6727273644465</c:v>
                </c:pt>
                <c:pt idx="50">
                  <c:v>8136.0634858084486</c:v>
                </c:pt>
                <c:pt idx="51">
                  <c:v>8546.8862879537446</c:v>
                </c:pt>
                <c:pt idx="52">
                  <c:v>9059.5635686457244</c:v>
                </c:pt>
                <c:pt idx="53">
                  <c:v>9230.8545479453023</c:v>
                </c:pt>
                <c:pt idx="54">
                  <c:v>10174.451086365018</c:v>
                </c:pt>
                <c:pt idx="55">
                  <c:v>10602.004102744077</c:v>
                </c:pt>
                <c:pt idx="56">
                  <c:v>11067.582378357145</c:v>
                </c:pt>
                <c:pt idx="57">
                  <c:v>11324.832437473398</c:v>
                </c:pt>
                <c:pt idx="58">
                  <c:v>11959.297258465032</c:v>
                </c:pt>
                <c:pt idx="59">
                  <c:v>11884.125971104946</c:v>
                </c:pt>
                <c:pt idx="60">
                  <c:v>12669.363113428091</c:v>
                </c:pt>
                <c:pt idx="61">
                  <c:v>13086.436613015081</c:v>
                </c:pt>
                <c:pt idx="62">
                  <c:v>13459.793478867614</c:v>
                </c:pt>
                <c:pt idx="63">
                  <c:v>14049.575972020197</c:v>
                </c:pt>
                <c:pt idx="64">
                  <c:v>13845.744076535626</c:v>
                </c:pt>
                <c:pt idx="65">
                  <c:v>13637.419780558783</c:v>
                </c:pt>
                <c:pt idx="66">
                  <c:v>14429.691694714968</c:v>
                </c:pt>
                <c:pt idx="67">
                  <c:v>14257.370217942605</c:v>
                </c:pt>
                <c:pt idx="68">
                  <c:v>14339.67263253149</c:v>
                </c:pt>
                <c:pt idx="69">
                  <c:v>15162.15403076982</c:v>
                </c:pt>
                <c:pt idx="70">
                  <c:v>15255.020213785587</c:v>
                </c:pt>
                <c:pt idx="71">
                  <c:v>15669.747992425306</c:v>
                </c:pt>
                <c:pt idx="72">
                  <c:v>16557.993999956052</c:v>
                </c:pt>
                <c:pt idx="73">
                  <c:v>17047.127324377692</c:v>
                </c:pt>
                <c:pt idx="74">
                  <c:v>17497.255662884192</c:v>
                </c:pt>
                <c:pt idx="75">
                  <c:v>17862.748283848683</c:v>
                </c:pt>
                <c:pt idx="76">
                  <c:v>17584.67241263693</c:v>
                </c:pt>
                <c:pt idx="77">
                  <c:v>18440.619107020124</c:v>
                </c:pt>
                <c:pt idx="78">
                  <c:v>19655.884625777653</c:v>
                </c:pt>
                <c:pt idx="79">
                  <c:v>20338.468439839558</c:v>
                </c:pt>
                <c:pt idx="80">
                  <c:v>20348.256830279664</c:v>
                </c:pt>
                <c:pt idx="81">
                  <c:v>21990.375428629515</c:v>
                </c:pt>
                <c:pt idx="82">
                  <c:v>21224.619854977747</c:v>
                </c:pt>
                <c:pt idx="83">
                  <c:v>22234.398976945304</c:v>
                </c:pt>
                <c:pt idx="84">
                  <c:v>23592.310242355557</c:v>
                </c:pt>
                <c:pt idx="85">
                  <c:v>24403.448460297855</c:v>
                </c:pt>
                <c:pt idx="86">
                  <c:v>24840.311539974326</c:v>
                </c:pt>
                <c:pt idx="87">
                  <c:v>25486.046681254251</c:v>
                </c:pt>
                <c:pt idx="88">
                  <c:v>25625.809075832225</c:v>
                </c:pt>
                <c:pt idx="89">
                  <c:v>24080.438049922413</c:v>
                </c:pt>
                <c:pt idx="90">
                  <c:v>24662.534968787499</c:v>
                </c:pt>
                <c:pt idx="91">
                  <c:v>24913.260564803135</c:v>
                </c:pt>
                <c:pt idx="92">
                  <c:v>25414.789876187835</c:v>
                </c:pt>
                <c:pt idx="93">
                  <c:v>26486.72474539599</c:v>
                </c:pt>
                <c:pt idx="94">
                  <c:v>27259.502948833717</c:v>
                </c:pt>
                <c:pt idx="95">
                  <c:v>27513.374929372854</c:v>
                </c:pt>
                <c:pt idx="96">
                  <c:v>28872.480793536553</c:v>
                </c:pt>
                <c:pt idx="97">
                  <c:v>29221.603724815235</c:v>
                </c:pt>
                <c:pt idx="98">
                  <c:v>28789.450944802869</c:v>
                </c:pt>
                <c:pt idx="99">
                  <c:v>29837.458596621593</c:v>
                </c:pt>
                <c:pt idx="100">
                  <c:v>30379.947048424761</c:v>
                </c:pt>
                <c:pt idx="101">
                  <c:v>31249.601480922691</c:v>
                </c:pt>
                <c:pt idx="102">
                  <c:v>31911.458316910983</c:v>
                </c:pt>
                <c:pt idx="103">
                  <c:v>31767.732200859748</c:v>
                </c:pt>
                <c:pt idx="104">
                  <c:v>31461.944867418984</c:v>
                </c:pt>
                <c:pt idx="105">
                  <c:v>32428.080254081928</c:v>
                </c:pt>
                <c:pt idx="106">
                  <c:v>33781.747904631389</c:v>
                </c:pt>
                <c:pt idx="107">
                  <c:v>31913.286761511743</c:v>
                </c:pt>
                <c:pt idx="108">
                  <c:v>32324.696918945188</c:v>
                </c:pt>
                <c:pt idx="109">
                  <c:v>29666.835037953428</c:v>
                </c:pt>
                <c:pt idx="110">
                  <c:v>29816.330571756254</c:v>
                </c:pt>
                <c:pt idx="111">
                  <c:v>29101.941717367914</c:v>
                </c:pt>
                <c:pt idx="112">
                  <c:v>30479.495246575832</c:v>
                </c:pt>
                <c:pt idx="113">
                  <c:v>30556.503356438036</c:v>
                </c:pt>
                <c:pt idx="114">
                  <c:v>28728.031432613487</c:v>
                </c:pt>
                <c:pt idx="115">
                  <c:v>28321.792277915902</c:v>
                </c:pt>
                <c:pt idx="116">
                  <c:v>28699.41330158944</c:v>
                </c:pt>
                <c:pt idx="117">
                  <c:v>26936.900551123712</c:v>
                </c:pt>
                <c:pt idx="118">
                  <c:v>23910.03394853996</c:v>
                </c:pt>
                <c:pt idx="119">
                  <c:v>22952.947043151653</c:v>
                </c:pt>
                <c:pt idx="120">
                  <c:v>23216.445386905398</c:v>
                </c:pt>
                <c:pt idx="121">
                  <c:v>22984.387505547144</c:v>
                </c:pt>
                <c:pt idx="122">
                  <c:v>21640.539592667963</c:v>
                </c:pt>
                <c:pt idx="123">
                  <c:v>23138.099810451269</c:v>
                </c:pt>
                <c:pt idx="124">
                  <c:v>25963.728912965962</c:v>
                </c:pt>
                <c:pt idx="125">
                  <c:v>27008.691738718</c:v>
                </c:pt>
                <c:pt idx="126">
                  <c:v>27534.697091810944</c:v>
                </c:pt>
                <c:pt idx="127">
                  <c:v>29507.851173643117</c:v>
                </c:pt>
                <c:pt idx="128">
                  <c:v>30260.798884718613</c:v>
                </c:pt>
                <c:pt idx="129">
                  <c:v>31987.179263812755</c:v>
                </c:pt>
                <c:pt idx="130">
                  <c:v>31418.348907260013</c:v>
                </c:pt>
                <c:pt idx="131">
                  <c:v>31848.186419895806</c:v>
                </c:pt>
                <c:pt idx="132">
                  <c:v>34187.1121383028</c:v>
                </c:pt>
                <c:pt idx="133">
                  <c:v>33722.636880623038</c:v>
                </c:pt>
                <c:pt idx="134">
                  <c:v>34023.416079480528</c:v>
                </c:pt>
                <c:pt idx="135">
                  <c:v>36768.465639846181</c:v>
                </c:pt>
                <c:pt idx="136">
                  <c:v>37105.841306699047</c:v>
                </c:pt>
                <c:pt idx="137">
                  <c:v>36079.827883796359</c:v>
                </c:pt>
                <c:pt idx="138">
                  <c:v>36066.149510249292</c:v>
                </c:pt>
                <c:pt idx="139">
                  <c:v>37051.263584481829</c:v>
                </c:pt>
                <c:pt idx="140">
                  <c:v>36929.584986362519</c:v>
                </c:pt>
                <c:pt idx="141">
                  <c:v>38331.683458311578</c:v>
                </c:pt>
                <c:pt idx="142">
                  <c:v>38947.906078502929</c:v>
                </c:pt>
              </c:numCache>
            </c:numRef>
          </c:val>
        </c:ser>
        <c:ser>
          <c:idx val="6"/>
          <c:order val="6"/>
          <c:tx>
            <c:strRef>
              <c:f>'Weltportfolio REB'!$V$2</c:f>
              <c:strCache>
                <c:ptCount val="1"/>
                <c:pt idx="0">
                  <c:v>Weltportfolio REB</c:v>
                </c:pt>
              </c:strCache>
            </c:strRef>
          </c:tx>
          <c:val>
            <c:numRef>
              <c:f>'Weltportfolio REB'!$V$3:$V$145</c:f>
              <c:numCache>
                <c:formatCode>0</c:formatCode>
                <c:ptCount val="143"/>
                <c:pt idx="0">
                  <c:v>600</c:v>
                </c:pt>
                <c:pt idx="1">
                  <c:v>620.30607750000013</c:v>
                </c:pt>
                <c:pt idx="2">
                  <c:v>626.16455250000001</c:v>
                </c:pt>
                <c:pt idx="3">
                  <c:v>1267.563435</c:v>
                </c:pt>
                <c:pt idx="4">
                  <c:v>1353.2260847006432</c:v>
                </c:pt>
                <c:pt idx="5">
                  <c:v>1332.9962361650412</c:v>
                </c:pt>
                <c:pt idx="6">
                  <c:v>2008.2099719412818</c:v>
                </c:pt>
                <c:pt idx="7">
                  <c:v>1936.52834146903</c:v>
                </c:pt>
                <c:pt idx="8">
                  <c:v>1957.7351440945704</c:v>
                </c:pt>
                <c:pt idx="9">
                  <c:v>2520.7232282534292</c:v>
                </c:pt>
                <c:pt idx="10">
                  <c:v>2622.1750736626364</c:v>
                </c:pt>
                <c:pt idx="11">
                  <c:v>2813.3244934093668</c:v>
                </c:pt>
                <c:pt idx="12">
                  <c:v>3634.0167492246169</c:v>
                </c:pt>
                <c:pt idx="13">
                  <c:v>3581.4605895928303</c:v>
                </c:pt>
                <c:pt idx="14">
                  <c:v>3657.193665932185</c:v>
                </c:pt>
                <c:pt idx="15">
                  <c:v>4408.4174964695248</c:v>
                </c:pt>
                <c:pt idx="16">
                  <c:v>4367.046412507575</c:v>
                </c:pt>
                <c:pt idx="17">
                  <c:v>4215.6592696430635</c:v>
                </c:pt>
                <c:pt idx="18">
                  <c:v>4814.9840259419852</c:v>
                </c:pt>
                <c:pt idx="19">
                  <c:v>4809.7753641307445</c:v>
                </c:pt>
                <c:pt idx="20">
                  <c:v>5032.6423743537953</c:v>
                </c:pt>
                <c:pt idx="21">
                  <c:v>5430.5653226416707</c:v>
                </c:pt>
                <c:pt idx="22">
                  <c:v>5466.4639565367452</c:v>
                </c:pt>
                <c:pt idx="23">
                  <c:v>5120.0358119408256</c:v>
                </c:pt>
                <c:pt idx="24">
                  <c:v>5550.4408303491227</c:v>
                </c:pt>
                <c:pt idx="25">
                  <c:v>5806.9679454821535</c:v>
                </c:pt>
                <c:pt idx="26">
                  <c:v>5497.3921265005047</c:v>
                </c:pt>
                <c:pt idx="27">
                  <c:v>5938.6023330204862</c:v>
                </c:pt>
                <c:pt idx="28">
                  <c:v>6184.1540199657275</c:v>
                </c:pt>
                <c:pt idx="29">
                  <c:v>6345.1395281693103</c:v>
                </c:pt>
                <c:pt idx="30">
                  <c:v>6813.9451947057878</c:v>
                </c:pt>
                <c:pt idx="31">
                  <c:v>6523.9432344944416</c:v>
                </c:pt>
                <c:pt idx="32">
                  <c:v>6204.4748194943531</c:v>
                </c:pt>
                <c:pt idx="33">
                  <c:v>6310.218259677752</c:v>
                </c:pt>
                <c:pt idx="34">
                  <c:v>6548.8780211720004</c:v>
                </c:pt>
                <c:pt idx="35">
                  <c:v>6878.109105219969</c:v>
                </c:pt>
                <c:pt idx="36">
                  <c:v>7622.1655592392399</c:v>
                </c:pt>
                <c:pt idx="37">
                  <c:v>7719.556409780078</c:v>
                </c:pt>
                <c:pt idx="38">
                  <c:v>7700.8307178545874</c:v>
                </c:pt>
                <c:pt idx="39">
                  <c:v>8509.717346285106</c:v>
                </c:pt>
                <c:pt idx="40">
                  <c:v>8234.8015287808666</c:v>
                </c:pt>
                <c:pt idx="41">
                  <c:v>7998.3349545482806</c:v>
                </c:pt>
                <c:pt idx="42">
                  <c:v>7966.0398212760956</c:v>
                </c:pt>
                <c:pt idx="43">
                  <c:v>7546.5620171163009</c:v>
                </c:pt>
                <c:pt idx="44">
                  <c:v>7592.7392845765298</c:v>
                </c:pt>
                <c:pt idx="45">
                  <c:v>7624.9260745095671</c:v>
                </c:pt>
                <c:pt idx="46">
                  <c:v>7928.9641213560517</c:v>
                </c:pt>
                <c:pt idx="47">
                  <c:v>8216.6796145128283</c:v>
                </c:pt>
                <c:pt idx="48">
                  <c:v>8345.8898281224938</c:v>
                </c:pt>
                <c:pt idx="49">
                  <c:v>8069.8911399869648</c:v>
                </c:pt>
                <c:pt idx="50">
                  <c:v>7927.6297191361391</c:v>
                </c:pt>
                <c:pt idx="51">
                  <c:v>8351.615429867803</c:v>
                </c:pt>
                <c:pt idx="52">
                  <c:v>8736.363033583184</c:v>
                </c:pt>
                <c:pt idx="53">
                  <c:v>8819.0170346918349</c:v>
                </c:pt>
                <c:pt idx="54">
                  <c:v>9762.1904649095068</c:v>
                </c:pt>
                <c:pt idx="55">
                  <c:v>10108.619816986808</c:v>
                </c:pt>
                <c:pt idx="56">
                  <c:v>10573.114808072096</c:v>
                </c:pt>
                <c:pt idx="57">
                  <c:v>10823.33219167587</c:v>
                </c:pt>
                <c:pt idx="58">
                  <c:v>11351.332863037635</c:v>
                </c:pt>
                <c:pt idx="59">
                  <c:v>11200.264549595353</c:v>
                </c:pt>
                <c:pt idx="60">
                  <c:v>11962.681310412168</c:v>
                </c:pt>
                <c:pt idx="61">
                  <c:v>12300.481956888831</c:v>
                </c:pt>
                <c:pt idx="62">
                  <c:v>12576.13476853375</c:v>
                </c:pt>
                <c:pt idx="63">
                  <c:v>13294.775988718136</c:v>
                </c:pt>
                <c:pt idx="64">
                  <c:v>13087.180342505922</c:v>
                </c:pt>
                <c:pt idx="65">
                  <c:v>12867.167166546777</c:v>
                </c:pt>
                <c:pt idx="66">
                  <c:v>13652.901931779565</c:v>
                </c:pt>
                <c:pt idx="67">
                  <c:v>13480.373175713463</c:v>
                </c:pt>
                <c:pt idx="68">
                  <c:v>13558.47279262837</c:v>
                </c:pt>
                <c:pt idx="69">
                  <c:v>14255.343111197561</c:v>
                </c:pt>
                <c:pt idx="70">
                  <c:v>14300.209754858175</c:v>
                </c:pt>
                <c:pt idx="71">
                  <c:v>14560.288670733064</c:v>
                </c:pt>
                <c:pt idx="72">
                  <c:v>15383.642597112819</c:v>
                </c:pt>
                <c:pt idx="73">
                  <c:v>15738.71696073856</c:v>
                </c:pt>
                <c:pt idx="74">
                  <c:v>16067.21986333413</c:v>
                </c:pt>
                <c:pt idx="75">
                  <c:v>16488.179197369725</c:v>
                </c:pt>
                <c:pt idx="76">
                  <c:v>16300.544148092597</c:v>
                </c:pt>
                <c:pt idx="77">
                  <c:v>17106.509681493459</c:v>
                </c:pt>
                <c:pt idx="78">
                  <c:v>18208.262568023612</c:v>
                </c:pt>
                <c:pt idx="79">
                  <c:v>18738.363609488686</c:v>
                </c:pt>
                <c:pt idx="80">
                  <c:v>18727.427718143648</c:v>
                </c:pt>
                <c:pt idx="81">
                  <c:v>20313.545086659422</c:v>
                </c:pt>
                <c:pt idx="82">
                  <c:v>19749.129284946048</c:v>
                </c:pt>
                <c:pt idx="83">
                  <c:v>20688.554188496637</c:v>
                </c:pt>
                <c:pt idx="84">
                  <c:v>21926.36620069229</c:v>
                </c:pt>
                <c:pt idx="85">
                  <c:v>22473.342208453902</c:v>
                </c:pt>
                <c:pt idx="86">
                  <c:v>22751.490815957197</c:v>
                </c:pt>
                <c:pt idx="87">
                  <c:v>23323.396587063588</c:v>
                </c:pt>
                <c:pt idx="88">
                  <c:v>23321.491939947839</c:v>
                </c:pt>
                <c:pt idx="89">
                  <c:v>21959.822584969861</c:v>
                </c:pt>
                <c:pt idx="90">
                  <c:v>22578.376783824955</c:v>
                </c:pt>
                <c:pt idx="91">
                  <c:v>22811.94726574581</c:v>
                </c:pt>
                <c:pt idx="92">
                  <c:v>23236.68363654631</c:v>
                </c:pt>
                <c:pt idx="93">
                  <c:v>24198.786451718788</c:v>
                </c:pt>
                <c:pt idx="94">
                  <c:v>24797.940679078398</c:v>
                </c:pt>
                <c:pt idx="95">
                  <c:v>24830.284228873817</c:v>
                </c:pt>
                <c:pt idx="96">
                  <c:v>25998.560497185608</c:v>
                </c:pt>
                <c:pt idx="97">
                  <c:v>26339.468470019692</c:v>
                </c:pt>
                <c:pt idx="98">
                  <c:v>25989.049349844667</c:v>
                </c:pt>
                <c:pt idx="99">
                  <c:v>26857.042743552342</c:v>
                </c:pt>
                <c:pt idx="100">
                  <c:v>27198.814910039895</c:v>
                </c:pt>
                <c:pt idx="101">
                  <c:v>28020.5205856674</c:v>
                </c:pt>
                <c:pt idx="102">
                  <c:v>28668.517382188344</c:v>
                </c:pt>
                <c:pt idx="103">
                  <c:v>28471.007934616595</c:v>
                </c:pt>
                <c:pt idx="104">
                  <c:v>28379.509829388633</c:v>
                </c:pt>
                <c:pt idx="105">
                  <c:v>29458.029201706668</c:v>
                </c:pt>
                <c:pt idx="106">
                  <c:v>30393.985970392157</c:v>
                </c:pt>
                <c:pt idx="107">
                  <c:v>28930.051702916593</c:v>
                </c:pt>
                <c:pt idx="108">
                  <c:v>29386.247124472364</c:v>
                </c:pt>
                <c:pt idx="109">
                  <c:v>27248.03303693933</c:v>
                </c:pt>
                <c:pt idx="110">
                  <c:v>27139.019289695258</c:v>
                </c:pt>
                <c:pt idx="111">
                  <c:v>26408.460479365778</c:v>
                </c:pt>
                <c:pt idx="112">
                  <c:v>27796.341742615339</c:v>
                </c:pt>
                <c:pt idx="113">
                  <c:v>27960.076845160118</c:v>
                </c:pt>
                <c:pt idx="114">
                  <c:v>26437.585747800676</c:v>
                </c:pt>
                <c:pt idx="115">
                  <c:v>26179.471967246456</c:v>
                </c:pt>
                <c:pt idx="116">
                  <c:v>26633.033294711255</c:v>
                </c:pt>
                <c:pt idx="117">
                  <c:v>25427.567633340004</c:v>
                </c:pt>
                <c:pt idx="118">
                  <c:v>23245.898659139893</c:v>
                </c:pt>
                <c:pt idx="119">
                  <c:v>22505.053436887494</c:v>
                </c:pt>
                <c:pt idx="120">
                  <c:v>22554.883524911816</c:v>
                </c:pt>
                <c:pt idx="121">
                  <c:v>22374.031295057051</c:v>
                </c:pt>
                <c:pt idx="122">
                  <c:v>21028.993505115901</c:v>
                </c:pt>
                <c:pt idx="123">
                  <c:v>22378.025071553158</c:v>
                </c:pt>
                <c:pt idx="124">
                  <c:v>24577.836112823847</c:v>
                </c:pt>
                <c:pt idx="125">
                  <c:v>25350.807347743932</c:v>
                </c:pt>
                <c:pt idx="126">
                  <c:v>25996.202259499059</c:v>
                </c:pt>
                <c:pt idx="127">
                  <c:v>27746.568245599006</c:v>
                </c:pt>
                <c:pt idx="128">
                  <c:v>28079.394797800152</c:v>
                </c:pt>
                <c:pt idx="129">
                  <c:v>29508.174689299725</c:v>
                </c:pt>
                <c:pt idx="130">
                  <c:v>29042.734354006992</c:v>
                </c:pt>
                <c:pt idx="131">
                  <c:v>29522.554002342884</c:v>
                </c:pt>
                <c:pt idx="132">
                  <c:v>31718.548324602132</c:v>
                </c:pt>
                <c:pt idx="133">
                  <c:v>31361.449126090469</c:v>
                </c:pt>
                <c:pt idx="134">
                  <c:v>32020.566155473942</c:v>
                </c:pt>
                <c:pt idx="135">
                  <c:v>34447.605281323966</c:v>
                </c:pt>
                <c:pt idx="136">
                  <c:v>34798.02792608866</c:v>
                </c:pt>
                <c:pt idx="137">
                  <c:v>34252.504928195733</c:v>
                </c:pt>
                <c:pt idx="138">
                  <c:v>34207.819030725746</c:v>
                </c:pt>
                <c:pt idx="139">
                  <c:v>34769.649384741162</c:v>
                </c:pt>
                <c:pt idx="140">
                  <c:v>34750.675779291028</c:v>
                </c:pt>
                <c:pt idx="141">
                  <c:v>35818.602506535426</c:v>
                </c:pt>
                <c:pt idx="142">
                  <c:v>36203.325971413455</c:v>
                </c:pt>
              </c:numCache>
            </c:numRef>
          </c:val>
        </c:ser>
        <c:marker val="1"/>
        <c:axId val="67912832"/>
        <c:axId val="67914368"/>
      </c:lineChart>
      <c:dateAx>
        <c:axId val="67912832"/>
        <c:scaling>
          <c:orientation val="minMax"/>
        </c:scaling>
        <c:axPos val="b"/>
        <c:numFmt formatCode="dd/mm/yyyy" sourceLinked="1"/>
        <c:tickLblPos val="nextTo"/>
        <c:crossAx val="67914368"/>
        <c:crosses val="autoZero"/>
        <c:auto val="1"/>
        <c:lblOffset val="100"/>
      </c:dateAx>
      <c:valAx>
        <c:axId val="67914368"/>
        <c:scaling>
          <c:orientation val="minMax"/>
        </c:scaling>
        <c:axPos val="l"/>
        <c:majorGridlines/>
        <c:numFmt formatCode="0.00" sourceLinked="1"/>
        <c:tickLblPos val="nextTo"/>
        <c:crossAx val="67912832"/>
        <c:crosses val="autoZero"/>
        <c:crossBetween val="between"/>
      </c:valAx>
    </c:plotArea>
    <c:legend>
      <c:legendPos val="r"/>
      <c:layout/>
    </c:legend>
    <c:plotVisOnly val="1"/>
  </c:chart>
  <c:printSettings>
    <c:headerFooter/>
    <c:pageMargins b="0.78740157499999996" l="0.70000000000000029" r="0.70000000000000029" t="0.78740157499999996" header="0.30000000000000016" footer="0.30000000000000016"/>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de-DE"/>
  <c:chart>
    <c:plotArea>
      <c:layout/>
      <c:lineChart>
        <c:grouping val="standard"/>
        <c:ser>
          <c:idx val="1"/>
          <c:order val="0"/>
          <c:tx>
            <c:strRef>
              <c:f>'Sparplan Buy and Hold'!$C$2</c:f>
              <c:strCache>
                <c:ptCount val="1"/>
                <c:pt idx="0">
                  <c:v>Stocks</c:v>
                </c:pt>
              </c:strCache>
            </c:strRef>
          </c:tx>
          <c:cat>
            <c:numRef>
              <c:f>'Sparplan Buy and Hold'!$A$3:$A$145</c:f>
              <c:numCache>
                <c:formatCode>dd/mm/yyyy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'Sparplan Buy and Hold'!$C$3:$C$145</c:f>
              <c:numCache>
                <c:formatCode>0.00</c:formatCode>
                <c:ptCount val="143"/>
                <c:pt idx="0">
                  <c:v>600</c:v>
                </c:pt>
                <c:pt idx="1">
                  <c:v>614.91999999999996</c:v>
                </c:pt>
                <c:pt idx="2">
                  <c:v>629.59</c:v>
                </c:pt>
                <c:pt idx="3">
                  <c:v>1279.4099999999999</c:v>
                </c:pt>
                <c:pt idx="4">
                  <c:v>1400.5563947290832</c:v>
                </c:pt>
                <c:pt idx="5">
                  <c:v>1381.7754186590009</c:v>
                </c:pt>
                <c:pt idx="6">
                  <c:v>2073.9042694085902</c:v>
                </c:pt>
                <c:pt idx="7">
                  <c:v>1983.1247942732723</c:v>
                </c:pt>
                <c:pt idx="8">
                  <c:v>2021.4461838552413</c:v>
                </c:pt>
                <c:pt idx="9">
                  <c:v>2557.2255954040379</c:v>
                </c:pt>
                <c:pt idx="10">
                  <c:v>2649.1426504205533</c:v>
                </c:pt>
                <c:pt idx="11">
                  <c:v>2873.6976970440642</c:v>
                </c:pt>
                <c:pt idx="12">
                  <c:v>3767.1674354578777</c:v>
                </c:pt>
                <c:pt idx="13">
                  <c:v>3733.644188879327</c:v>
                </c:pt>
                <c:pt idx="14">
                  <c:v>3875.9097445915254</c:v>
                </c:pt>
                <c:pt idx="15">
                  <c:v>4586.2275296706102</c:v>
                </c:pt>
                <c:pt idx="16">
                  <c:v>4504.2775311242904</c:v>
                </c:pt>
                <c:pt idx="17">
                  <c:v>4340.4876710817607</c:v>
                </c:pt>
                <c:pt idx="18">
                  <c:v>4917.2729186180704</c:v>
                </c:pt>
                <c:pt idx="19">
                  <c:v>4964.9124455730826</c:v>
                </c:pt>
                <c:pt idx="20">
                  <c:v>5212.7031764270077</c:v>
                </c:pt>
                <c:pt idx="21">
                  <c:v>5546.2447007612982</c:v>
                </c:pt>
                <c:pt idx="22">
                  <c:v>5577.9702181613929</c:v>
                </c:pt>
                <c:pt idx="23">
                  <c:v>5122.4795162670689</c:v>
                </c:pt>
                <c:pt idx="24">
                  <c:v>5551.0672076898836</c:v>
                </c:pt>
                <c:pt idx="25">
                  <c:v>5930.1221771140372</c:v>
                </c:pt>
                <c:pt idx="26">
                  <c:v>5555.7495272238421</c:v>
                </c:pt>
                <c:pt idx="27">
                  <c:v>5891.9219747005845</c:v>
                </c:pt>
                <c:pt idx="28">
                  <c:v>6224.9641179943092</c:v>
                </c:pt>
                <c:pt idx="29">
                  <c:v>6415.5561971899524</c:v>
                </c:pt>
                <c:pt idx="30">
                  <c:v>6814.0105325090599</c:v>
                </c:pt>
                <c:pt idx="31">
                  <c:v>6429.6831917637355</c:v>
                </c:pt>
                <c:pt idx="32">
                  <c:v>6063.534840865711</c:v>
                </c:pt>
                <c:pt idx="33">
                  <c:v>5872.3369924221552</c:v>
                </c:pt>
                <c:pt idx="34">
                  <c:v>6180.8152963143039</c:v>
                </c:pt>
                <c:pt idx="35">
                  <c:v>6662.0938544424125</c:v>
                </c:pt>
                <c:pt idx="36">
                  <c:v>7549.6502707087639</c:v>
                </c:pt>
                <c:pt idx="37">
                  <c:v>7706.8086136045358</c:v>
                </c:pt>
                <c:pt idx="38">
                  <c:v>7676.6024323632455</c:v>
                </c:pt>
                <c:pt idx="39">
                  <c:v>8636.1070892683183</c:v>
                </c:pt>
                <c:pt idx="40">
                  <c:v>8301.6807119774257</c:v>
                </c:pt>
                <c:pt idx="41">
                  <c:v>7949.0261142214631</c:v>
                </c:pt>
                <c:pt idx="42">
                  <c:v>7670.8093045817122</c:v>
                </c:pt>
                <c:pt idx="43">
                  <c:v>7008.6376740078149</c:v>
                </c:pt>
                <c:pt idx="44">
                  <c:v>7024.4054329069504</c:v>
                </c:pt>
                <c:pt idx="45">
                  <c:v>6713.7601844431802</c:v>
                </c:pt>
                <c:pt idx="46">
                  <c:v>7199.3889499133429</c:v>
                </c:pt>
                <c:pt idx="47">
                  <c:v>7597.9076953312078</c:v>
                </c:pt>
                <c:pt idx="48">
                  <c:v>7514.2507951613916</c:v>
                </c:pt>
                <c:pt idx="49">
                  <c:v>7154.5169713403166</c:v>
                </c:pt>
                <c:pt idx="50">
                  <c:v>6896.1442210262639</c:v>
                </c:pt>
                <c:pt idx="51">
                  <c:v>7283.4315585188915</c:v>
                </c:pt>
                <c:pt idx="52">
                  <c:v>7895.4910543504784</c:v>
                </c:pt>
                <c:pt idx="53">
                  <c:v>8030.1337168216623</c:v>
                </c:pt>
                <c:pt idx="54">
                  <c:v>9050.8256281849517</c:v>
                </c:pt>
                <c:pt idx="55">
                  <c:v>9606.642662847149</c:v>
                </c:pt>
                <c:pt idx="56">
                  <c:v>10161.052482169465</c:v>
                </c:pt>
                <c:pt idx="57">
                  <c:v>10298.759092763257</c:v>
                </c:pt>
                <c:pt idx="58">
                  <c:v>11089.610562716407</c:v>
                </c:pt>
                <c:pt idx="59">
                  <c:v>11008.923859107037</c:v>
                </c:pt>
                <c:pt idx="60">
                  <c:v>11790.479126864861</c:v>
                </c:pt>
                <c:pt idx="61">
                  <c:v>12305.821667091244</c:v>
                </c:pt>
                <c:pt idx="62">
                  <c:v>12735.82462421379</c:v>
                </c:pt>
                <c:pt idx="63">
                  <c:v>13289.129483541277</c:v>
                </c:pt>
                <c:pt idx="64">
                  <c:v>13050.758468133479</c:v>
                </c:pt>
                <c:pt idx="65">
                  <c:v>12762.95879340865</c:v>
                </c:pt>
                <c:pt idx="66">
                  <c:v>13588.046164135589</c:v>
                </c:pt>
                <c:pt idx="67">
                  <c:v>13336.915275124433</c:v>
                </c:pt>
                <c:pt idx="68">
                  <c:v>13390.223375436173</c:v>
                </c:pt>
                <c:pt idx="69">
                  <c:v>14261.987136005317</c:v>
                </c:pt>
                <c:pt idx="70">
                  <c:v>14325.924740601951</c:v>
                </c:pt>
                <c:pt idx="71">
                  <c:v>14815.779873535386</c:v>
                </c:pt>
                <c:pt idx="72">
                  <c:v>15736.097796490134</c:v>
                </c:pt>
                <c:pt idx="73">
                  <c:v>16315.083953773899</c:v>
                </c:pt>
                <c:pt idx="74">
                  <c:v>16983.340454539491</c:v>
                </c:pt>
                <c:pt idx="75">
                  <c:v>17220.431342344684</c:v>
                </c:pt>
                <c:pt idx="76">
                  <c:v>16778.970312125923</c:v>
                </c:pt>
                <c:pt idx="77">
                  <c:v>17797.555311647069</c:v>
                </c:pt>
                <c:pt idx="78">
                  <c:v>19135.174783164024</c:v>
                </c:pt>
                <c:pt idx="79">
                  <c:v>20046.3018608534</c:v>
                </c:pt>
                <c:pt idx="80">
                  <c:v>20006.195473394662</c:v>
                </c:pt>
                <c:pt idx="81">
                  <c:v>21984.685911622324</c:v>
                </c:pt>
                <c:pt idx="82">
                  <c:v>21040.408290453579</c:v>
                </c:pt>
                <c:pt idx="83">
                  <c:v>22380.432353724536</c:v>
                </c:pt>
                <c:pt idx="84">
                  <c:v>23922.073937064906</c:v>
                </c:pt>
                <c:pt idx="85">
                  <c:v>25227.696363280582</c:v>
                </c:pt>
                <c:pt idx="86">
                  <c:v>25814.110900851112</c:v>
                </c:pt>
                <c:pt idx="87">
                  <c:v>26611.947086774002</c:v>
                </c:pt>
                <c:pt idx="88">
                  <c:v>26959.355451436164</c:v>
                </c:pt>
                <c:pt idx="89">
                  <c:v>24681.235377934299</c:v>
                </c:pt>
                <c:pt idx="90">
                  <c:v>25243.302746367819</c:v>
                </c:pt>
                <c:pt idx="91">
                  <c:v>25478.483950593985</c:v>
                </c:pt>
                <c:pt idx="92">
                  <c:v>26045.74385660671</c:v>
                </c:pt>
                <c:pt idx="93">
                  <c:v>27241.003430076566</c:v>
                </c:pt>
                <c:pt idx="94">
                  <c:v>28281.598660133066</c:v>
                </c:pt>
                <c:pt idx="95">
                  <c:v>28682.97508597904</c:v>
                </c:pt>
                <c:pt idx="96">
                  <c:v>30504.041721860034</c:v>
                </c:pt>
                <c:pt idx="97">
                  <c:v>31022.256099242513</c:v>
                </c:pt>
                <c:pt idx="98">
                  <c:v>30338.440571827796</c:v>
                </c:pt>
                <c:pt idx="99">
                  <c:v>31705.998848537492</c:v>
                </c:pt>
                <c:pt idx="100">
                  <c:v>32500.494417059381</c:v>
                </c:pt>
                <c:pt idx="101">
                  <c:v>33843.702798869686</c:v>
                </c:pt>
                <c:pt idx="102">
                  <c:v>34697.487357631675</c:v>
                </c:pt>
                <c:pt idx="103">
                  <c:v>34509.83596065719</c:v>
                </c:pt>
                <c:pt idx="104">
                  <c:v>33889.631161647267</c:v>
                </c:pt>
                <c:pt idx="105">
                  <c:v>35078.083640222736</c:v>
                </c:pt>
                <c:pt idx="106">
                  <c:v>37097.939731938997</c:v>
                </c:pt>
                <c:pt idx="107">
                  <c:v>34229.636098334762</c:v>
                </c:pt>
                <c:pt idx="108">
                  <c:v>34622.507953975735</c:v>
                </c:pt>
                <c:pt idx="109">
                  <c:v>30362.875691097997</c:v>
                </c:pt>
                <c:pt idx="110">
                  <c:v>30791.637030701284</c:v>
                </c:pt>
                <c:pt idx="111">
                  <c:v>29406.934922491211</c:v>
                </c:pt>
                <c:pt idx="112">
                  <c:v>31548.743544101057</c:v>
                </c:pt>
                <c:pt idx="113">
                  <c:v>31778.07220302631</c:v>
                </c:pt>
                <c:pt idx="114">
                  <c:v>28929.291110512338</c:v>
                </c:pt>
                <c:pt idx="115">
                  <c:v>28116.804165350932</c:v>
                </c:pt>
                <c:pt idx="116">
                  <c:v>28272.878050970623</c:v>
                </c:pt>
                <c:pt idx="117">
                  <c:v>25342.220950208197</c:v>
                </c:pt>
                <c:pt idx="118">
                  <c:v>21116.697097969027</c:v>
                </c:pt>
                <c:pt idx="119">
                  <c:v>19495.090030397103</c:v>
                </c:pt>
                <c:pt idx="120">
                  <c:v>19384.104904999353</c:v>
                </c:pt>
                <c:pt idx="121">
                  <c:v>19235.600145734486</c:v>
                </c:pt>
                <c:pt idx="122">
                  <c:v>17824.682006322528</c:v>
                </c:pt>
                <c:pt idx="123">
                  <c:v>19413.403770824643</c:v>
                </c:pt>
                <c:pt idx="124">
                  <c:v>22569.024520006165</c:v>
                </c:pt>
                <c:pt idx="125">
                  <c:v>23899.193562222379</c:v>
                </c:pt>
                <c:pt idx="126">
                  <c:v>24350.437373654189</c:v>
                </c:pt>
                <c:pt idx="127">
                  <c:v>26528.804780975537</c:v>
                </c:pt>
                <c:pt idx="128">
                  <c:v>27177.78937886114</c:v>
                </c:pt>
                <c:pt idx="129">
                  <c:v>29090.706491570319</c:v>
                </c:pt>
                <c:pt idx="130">
                  <c:v>28508.451008226111</c:v>
                </c:pt>
                <c:pt idx="131">
                  <c:v>28957.949752220109</c:v>
                </c:pt>
                <c:pt idx="132">
                  <c:v>31648.284318798382</c:v>
                </c:pt>
                <c:pt idx="133">
                  <c:v>31089.876337833994</c:v>
                </c:pt>
                <c:pt idx="134">
                  <c:v>31401.654994401644</c:v>
                </c:pt>
                <c:pt idx="135">
                  <c:v>34574.47366873009</c:v>
                </c:pt>
                <c:pt idx="136">
                  <c:v>35147.350751701299</c:v>
                </c:pt>
                <c:pt idx="137">
                  <c:v>33873.365313739756</c:v>
                </c:pt>
                <c:pt idx="138">
                  <c:v>33959.435400040711</c:v>
                </c:pt>
                <c:pt idx="139">
                  <c:v>35001.308712927697</c:v>
                </c:pt>
                <c:pt idx="140">
                  <c:v>34674.069791654481</c:v>
                </c:pt>
                <c:pt idx="141">
                  <c:v>36460.106340831619</c:v>
                </c:pt>
                <c:pt idx="142">
                  <c:v>37184.118346155119</c:v>
                </c:pt>
              </c:numCache>
            </c:numRef>
          </c:val>
        </c:ser>
        <c:ser>
          <c:idx val="2"/>
          <c:order val="1"/>
          <c:tx>
            <c:strRef>
              <c:f>'Sparplan Buy and Hold'!$D$2</c:f>
              <c:strCache>
                <c:ptCount val="1"/>
                <c:pt idx="0">
                  <c:v>iBoxx</c:v>
                </c:pt>
              </c:strCache>
            </c:strRef>
          </c:tx>
          <c:cat>
            <c:numRef>
              <c:f>'Sparplan Buy and Hold'!$A$3:$A$145</c:f>
              <c:numCache>
                <c:formatCode>dd/mm/yyyy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'Sparplan Buy and Hold'!$D$3:$D$145</c:f>
              <c:numCache>
                <c:formatCode>0.00</c:formatCode>
                <c:ptCount val="143"/>
                <c:pt idx="0">
                  <c:v>600</c:v>
                </c:pt>
                <c:pt idx="1">
                  <c:v>608.22</c:v>
                </c:pt>
                <c:pt idx="2">
                  <c:v>599.81999999999994</c:v>
                </c:pt>
                <c:pt idx="3">
                  <c:v>1203.4799999999998</c:v>
                </c:pt>
                <c:pt idx="4">
                  <c:v>1216.2829787234043</c:v>
                </c:pt>
                <c:pt idx="5">
                  <c:v>1206.3516961622588</c:v>
                </c:pt>
                <c:pt idx="6">
                  <c:v>1785.7712069994034</c:v>
                </c:pt>
                <c:pt idx="7">
                  <c:v>1768.4721115531936</c:v>
                </c:pt>
                <c:pt idx="8">
                  <c:v>1765.2285311570288</c:v>
                </c:pt>
                <c:pt idx="9">
                  <c:v>2360.0027627409868</c:v>
                </c:pt>
                <c:pt idx="10">
                  <c:v>2356.619939081892</c:v>
                </c:pt>
                <c:pt idx="11">
                  <c:v>2369.6679731955414</c:v>
                </c:pt>
                <c:pt idx="12">
                  <c:v>2957.3448298659837</c:v>
                </c:pt>
                <c:pt idx="13">
                  <c:v>2947.0383800694021</c:v>
                </c:pt>
                <c:pt idx="14">
                  <c:v>2965.5293635279741</c:v>
                </c:pt>
                <c:pt idx="15">
                  <c:v>3611.6052567362185</c:v>
                </c:pt>
                <c:pt idx="16">
                  <c:v>3611.2417333082631</c:v>
                </c:pt>
                <c:pt idx="17">
                  <c:v>3621.7839127189677</c:v>
                </c:pt>
                <c:pt idx="18">
                  <c:v>4233.7801858414932</c:v>
                </c:pt>
                <c:pt idx="19">
                  <c:v>4251.5691782189788</c:v>
                </c:pt>
                <c:pt idx="20">
                  <c:v>4251.9927256565379</c:v>
                </c:pt>
                <c:pt idx="21">
                  <c:v>4881.6410462856802</c:v>
                </c:pt>
                <c:pt idx="22">
                  <c:v>4904.3373692825571</c:v>
                </c:pt>
                <c:pt idx="23">
                  <c:v>4960.8367265301013</c:v>
                </c:pt>
                <c:pt idx="24">
                  <c:v>5646.7930136246559</c:v>
                </c:pt>
                <c:pt idx="25">
                  <c:v>5684.8034543501226</c:v>
                </c:pt>
                <c:pt idx="26">
                  <c:v>5710.2889305380813</c:v>
                </c:pt>
                <c:pt idx="27">
                  <c:v>6355.2454300269419</c:v>
                </c:pt>
                <c:pt idx="28">
                  <c:v>6278.2540915512209</c:v>
                </c:pt>
                <c:pt idx="29">
                  <c:v>6297.306449495255</c:v>
                </c:pt>
                <c:pt idx="30">
                  <c:v>6947.5430010334985</c:v>
                </c:pt>
                <c:pt idx="31">
                  <c:v>7042.4638685762557</c:v>
                </c:pt>
                <c:pt idx="32">
                  <c:v>7116.9113242611638</c:v>
                </c:pt>
                <c:pt idx="33">
                  <c:v>7764.2776491435652</c:v>
                </c:pt>
                <c:pt idx="34">
                  <c:v>7947.8084016213379</c:v>
                </c:pt>
                <c:pt idx="35">
                  <c:v>7914.4498475173586</c:v>
                </c:pt>
                <c:pt idx="36">
                  <c:v>8441.5351915604006</c:v>
                </c:pt>
                <c:pt idx="37">
                  <c:v>8457.8629115015756</c:v>
                </c:pt>
                <c:pt idx="38">
                  <c:v>8474.5938966970916</c:v>
                </c:pt>
                <c:pt idx="39">
                  <c:v>8999.9835371234221</c:v>
                </c:pt>
                <c:pt idx="40">
                  <c:v>9112.0363410624213</c:v>
                </c:pt>
                <c:pt idx="41">
                  <c:v>9138.9433580491113</c:v>
                </c:pt>
                <c:pt idx="42">
                  <c:v>9887.6245219398734</c:v>
                </c:pt>
                <c:pt idx="43">
                  <c:v>10024.183947136209</c:v>
                </c:pt>
                <c:pt idx="44">
                  <c:v>10163.279155690241</c:v>
                </c:pt>
                <c:pt idx="45">
                  <c:v>10965.811758966185</c:v>
                </c:pt>
                <c:pt idx="46">
                  <c:v>10884.615357884155</c:v>
                </c:pt>
                <c:pt idx="47">
                  <c:v>10954.152466842441</c:v>
                </c:pt>
                <c:pt idx="48">
                  <c:v>11812.959101801172</c:v>
                </c:pt>
                <c:pt idx="49">
                  <c:v>11988.71781141364</c:v>
                </c:pt>
                <c:pt idx="50">
                  <c:v>12155.72963531284</c:v>
                </c:pt>
                <c:pt idx="51">
                  <c:v>12707.419332356742</c:v>
                </c:pt>
                <c:pt idx="52">
                  <c:v>12685.862393324429</c:v>
                </c:pt>
                <c:pt idx="53">
                  <c:v>12992.348712218663</c:v>
                </c:pt>
                <c:pt idx="54">
                  <c:v>13570.038028503099</c:v>
                </c:pt>
                <c:pt idx="55">
                  <c:v>13377.685961748266</c:v>
                </c:pt>
                <c:pt idx="56">
                  <c:v>13422.291473031946</c:v>
                </c:pt>
                <c:pt idx="57">
                  <c:v>14253.28083888429</c:v>
                </c:pt>
                <c:pt idx="58">
                  <c:v>14109.980728622984</c:v>
                </c:pt>
                <c:pt idx="59">
                  <c:v>14061.925727261589</c:v>
                </c:pt>
                <c:pt idx="60">
                  <c:v>14837.906335735232</c:v>
                </c:pt>
                <c:pt idx="61">
                  <c:v>14918.244173248744</c:v>
                </c:pt>
                <c:pt idx="62">
                  <c:v>15114.525073161098</c:v>
                </c:pt>
                <c:pt idx="63">
                  <c:v>15880.043154241363</c:v>
                </c:pt>
                <c:pt idx="64">
                  <c:v>15702.730314464769</c:v>
                </c:pt>
                <c:pt idx="65">
                  <c:v>15713.106855389073</c:v>
                </c:pt>
                <c:pt idx="66">
                  <c:v>16361.947273417216</c:v>
                </c:pt>
                <c:pt idx="67">
                  <c:v>16503.36938625326</c:v>
                </c:pt>
                <c:pt idx="68">
                  <c:v>16736.358392931139</c:v>
                </c:pt>
                <c:pt idx="69">
                  <c:v>17418.772497633137</c:v>
                </c:pt>
                <c:pt idx="70">
                  <c:v>17607.090885432332</c:v>
                </c:pt>
                <c:pt idx="71">
                  <c:v>17807.744378153235</c:v>
                </c:pt>
                <c:pt idx="72">
                  <c:v>18565.008106876867</c:v>
                </c:pt>
                <c:pt idx="73">
                  <c:v>18809.194562006662</c:v>
                </c:pt>
                <c:pt idx="74">
                  <c:v>18636.841082854218</c:v>
                </c:pt>
                <c:pt idx="75">
                  <c:v>19359.574251825634</c:v>
                </c:pt>
                <c:pt idx="76">
                  <c:v>19638.75555641418</c:v>
                </c:pt>
                <c:pt idx="77">
                  <c:v>19874.879884539667</c:v>
                </c:pt>
                <c:pt idx="78">
                  <c:v>20709.187241185609</c:v>
                </c:pt>
                <c:pt idx="79">
                  <c:v>20644.689713889424</c:v>
                </c:pt>
                <c:pt idx="80">
                  <c:v>20890.513891056096</c:v>
                </c:pt>
                <c:pt idx="81">
                  <c:v>21500.111918354858</c:v>
                </c:pt>
                <c:pt idx="82">
                  <c:v>21227.042477387371</c:v>
                </c:pt>
                <c:pt idx="83">
                  <c:v>21177.455176511492</c:v>
                </c:pt>
                <c:pt idx="84">
                  <c:v>22033.404737344455</c:v>
                </c:pt>
                <c:pt idx="85">
                  <c:v>21836.587378952099</c:v>
                </c:pt>
                <c:pt idx="86">
                  <c:v>21876.732641911076</c:v>
                </c:pt>
                <c:pt idx="87">
                  <c:v>22102.977634070532</c:v>
                </c:pt>
                <c:pt idx="88">
                  <c:v>21904.930831290068</c:v>
                </c:pt>
                <c:pt idx="89">
                  <c:v>21995.147559949564</c:v>
                </c:pt>
                <c:pt idx="90">
                  <c:v>22567.825280162913</c:v>
                </c:pt>
                <c:pt idx="91">
                  <c:v>22827.875161709671</c:v>
                </c:pt>
                <c:pt idx="92">
                  <c:v>23118.90291654782</c:v>
                </c:pt>
                <c:pt idx="93">
                  <c:v>23806.452181919791</c:v>
                </c:pt>
                <c:pt idx="94">
                  <c:v>23876.395313555407</c:v>
                </c:pt>
                <c:pt idx="95">
                  <c:v>24008.633142322913</c:v>
                </c:pt>
                <c:pt idx="96">
                  <c:v>24249.627084330936</c:v>
                </c:pt>
                <c:pt idx="97">
                  <c:v>24121.458551457923</c:v>
                </c:pt>
                <c:pt idx="98">
                  <c:v>24383.351107891431</c:v>
                </c:pt>
                <c:pt idx="99">
                  <c:v>24836.899882493639</c:v>
                </c:pt>
                <c:pt idx="100">
                  <c:v>24766.687717736328</c:v>
                </c:pt>
                <c:pt idx="101">
                  <c:v>24534.543799895691</c:v>
                </c:pt>
                <c:pt idx="102">
                  <c:v>24980.941402023076</c:v>
                </c:pt>
                <c:pt idx="103">
                  <c:v>25364.124412698009</c:v>
                </c:pt>
                <c:pt idx="104">
                  <c:v>25580.705869630121</c:v>
                </c:pt>
                <c:pt idx="105">
                  <c:v>26200.304501812825</c:v>
                </c:pt>
                <c:pt idx="106">
                  <c:v>26457.29089389115</c:v>
                </c:pt>
                <c:pt idx="107">
                  <c:v>26670.637951682816</c:v>
                </c:pt>
                <c:pt idx="108">
                  <c:v>27158.87004878369</c:v>
                </c:pt>
                <c:pt idx="109">
                  <c:v>27831.034339154488</c:v>
                </c:pt>
                <c:pt idx="110">
                  <c:v>28047.878278127901</c:v>
                </c:pt>
                <c:pt idx="111">
                  <c:v>28465.247487009798</c:v>
                </c:pt>
                <c:pt idx="112">
                  <c:v>28284.221832297011</c:v>
                </c:pt>
                <c:pt idx="113">
                  <c:v>28083.631944436878</c:v>
                </c:pt>
                <c:pt idx="114">
                  <c:v>28484.921784171689</c:v>
                </c:pt>
                <c:pt idx="115">
                  <c:v>28899.493837208331</c:v>
                </c:pt>
                <c:pt idx="116">
                  <c:v>29242.261128778267</c:v>
                </c:pt>
                <c:pt idx="117">
                  <c:v>29849.326574157581</c:v>
                </c:pt>
                <c:pt idx="118">
                  <c:v>29376.493102193919</c:v>
                </c:pt>
                <c:pt idx="119">
                  <c:v>30192.545227051938</c:v>
                </c:pt>
                <c:pt idx="120">
                  <c:v>31540.810562015569</c:v>
                </c:pt>
                <c:pt idx="121">
                  <c:v>31292.146939686165</c:v>
                </c:pt>
                <c:pt idx="122">
                  <c:v>31320.42188503666</c:v>
                </c:pt>
                <c:pt idx="123">
                  <c:v>32413.148060741223</c:v>
                </c:pt>
                <c:pt idx="124">
                  <c:v>32755.400304404437</c:v>
                </c:pt>
                <c:pt idx="125">
                  <c:v>32618.941722999261</c:v>
                </c:pt>
                <c:pt idx="126">
                  <c:v>33542.443775494306</c:v>
                </c:pt>
                <c:pt idx="127">
                  <c:v>34074.982430163553</c:v>
                </c:pt>
                <c:pt idx="128">
                  <c:v>34365.486893248497</c:v>
                </c:pt>
                <c:pt idx="129">
                  <c:v>35242.402193279144</c:v>
                </c:pt>
                <c:pt idx="130">
                  <c:v>35165.759594759744</c:v>
                </c:pt>
                <c:pt idx="131">
                  <c:v>35443.194146958966</c:v>
                </c:pt>
                <c:pt idx="132">
                  <c:v>35849.67890573878</c:v>
                </c:pt>
                <c:pt idx="133">
                  <c:v>35802.355383153757</c:v>
                </c:pt>
                <c:pt idx="134">
                  <c:v>36114.879086240289</c:v>
                </c:pt>
                <c:pt idx="135">
                  <c:v>37177.968138042532</c:v>
                </c:pt>
                <c:pt idx="136">
                  <c:v>36973.513093479523</c:v>
                </c:pt>
                <c:pt idx="137">
                  <c:v>37361.60288630618</c:v>
                </c:pt>
                <c:pt idx="138">
                  <c:v>37533.637767033251</c:v>
                </c:pt>
                <c:pt idx="139">
                  <c:v>37885.098663710909</c:v>
                </c:pt>
                <c:pt idx="140">
                  <c:v>38854.415104832187</c:v>
                </c:pt>
                <c:pt idx="141">
                  <c:v>38971.494963781661</c:v>
                </c:pt>
                <c:pt idx="142">
                  <c:v>38889.722491679975</c:v>
                </c:pt>
              </c:numCache>
            </c:numRef>
          </c:val>
        </c:ser>
        <c:ser>
          <c:idx val="4"/>
          <c:order val="2"/>
          <c:tx>
            <c:strRef>
              <c:f>'Sparplan Buy and Hold'!$F$2</c:f>
              <c:strCache>
                <c:ptCount val="1"/>
                <c:pt idx="0">
                  <c:v>Einzahlungen</c:v>
                </c:pt>
              </c:strCache>
            </c:strRef>
          </c:tx>
          <c:cat>
            <c:numRef>
              <c:f>'Sparplan Buy and Hold'!$A$3:$A$145</c:f>
              <c:numCache>
                <c:formatCode>dd/mm/yyyy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'Sparplan Buy and Hold'!$F$3:$F$145</c:f>
              <c:numCache>
                <c:formatCode>0.00</c:formatCode>
                <c:ptCount val="143"/>
                <c:pt idx="0">
                  <c:v>600</c:v>
                </c:pt>
                <c:pt idx="1">
                  <c:v>600</c:v>
                </c:pt>
                <c:pt idx="2">
                  <c:v>600</c:v>
                </c:pt>
                <c:pt idx="3">
                  <c:v>1200</c:v>
                </c:pt>
                <c:pt idx="4">
                  <c:v>1200</c:v>
                </c:pt>
                <c:pt idx="5">
                  <c:v>1200</c:v>
                </c:pt>
                <c:pt idx="6">
                  <c:v>1800</c:v>
                </c:pt>
                <c:pt idx="7">
                  <c:v>1800</c:v>
                </c:pt>
                <c:pt idx="8">
                  <c:v>1800</c:v>
                </c:pt>
                <c:pt idx="9">
                  <c:v>2400</c:v>
                </c:pt>
                <c:pt idx="10">
                  <c:v>2400</c:v>
                </c:pt>
                <c:pt idx="11">
                  <c:v>2400</c:v>
                </c:pt>
                <c:pt idx="12">
                  <c:v>3000</c:v>
                </c:pt>
                <c:pt idx="13">
                  <c:v>3000</c:v>
                </c:pt>
                <c:pt idx="14">
                  <c:v>3000</c:v>
                </c:pt>
                <c:pt idx="15">
                  <c:v>3600</c:v>
                </c:pt>
                <c:pt idx="16">
                  <c:v>3600</c:v>
                </c:pt>
                <c:pt idx="17">
                  <c:v>3600</c:v>
                </c:pt>
                <c:pt idx="18">
                  <c:v>4200</c:v>
                </c:pt>
                <c:pt idx="19">
                  <c:v>4200</c:v>
                </c:pt>
                <c:pt idx="20">
                  <c:v>4200</c:v>
                </c:pt>
                <c:pt idx="21">
                  <c:v>4800</c:v>
                </c:pt>
                <c:pt idx="22">
                  <c:v>4800</c:v>
                </c:pt>
                <c:pt idx="23">
                  <c:v>4800</c:v>
                </c:pt>
                <c:pt idx="24">
                  <c:v>5400</c:v>
                </c:pt>
                <c:pt idx="25">
                  <c:v>5400</c:v>
                </c:pt>
                <c:pt idx="26">
                  <c:v>5400</c:v>
                </c:pt>
                <c:pt idx="27">
                  <c:v>6000</c:v>
                </c:pt>
                <c:pt idx="28">
                  <c:v>6000</c:v>
                </c:pt>
                <c:pt idx="29">
                  <c:v>6000</c:v>
                </c:pt>
                <c:pt idx="30">
                  <c:v>6600</c:v>
                </c:pt>
                <c:pt idx="31">
                  <c:v>6600</c:v>
                </c:pt>
                <c:pt idx="32">
                  <c:v>6600</c:v>
                </c:pt>
                <c:pt idx="33">
                  <c:v>7200</c:v>
                </c:pt>
                <c:pt idx="34">
                  <c:v>7200</c:v>
                </c:pt>
                <c:pt idx="35">
                  <c:v>7200</c:v>
                </c:pt>
                <c:pt idx="36">
                  <c:v>7800</c:v>
                </c:pt>
                <c:pt idx="37">
                  <c:v>7800</c:v>
                </c:pt>
                <c:pt idx="38">
                  <c:v>7800</c:v>
                </c:pt>
                <c:pt idx="39">
                  <c:v>8400</c:v>
                </c:pt>
                <c:pt idx="40">
                  <c:v>8400</c:v>
                </c:pt>
                <c:pt idx="41">
                  <c:v>8400</c:v>
                </c:pt>
                <c:pt idx="42">
                  <c:v>9000</c:v>
                </c:pt>
                <c:pt idx="43">
                  <c:v>9000</c:v>
                </c:pt>
                <c:pt idx="44">
                  <c:v>9000</c:v>
                </c:pt>
                <c:pt idx="45">
                  <c:v>9600</c:v>
                </c:pt>
                <c:pt idx="46">
                  <c:v>9600</c:v>
                </c:pt>
                <c:pt idx="47">
                  <c:v>9600</c:v>
                </c:pt>
                <c:pt idx="48">
                  <c:v>10200</c:v>
                </c:pt>
                <c:pt idx="49">
                  <c:v>10200</c:v>
                </c:pt>
                <c:pt idx="50">
                  <c:v>10200</c:v>
                </c:pt>
                <c:pt idx="51">
                  <c:v>10800</c:v>
                </c:pt>
                <c:pt idx="52">
                  <c:v>10800</c:v>
                </c:pt>
                <c:pt idx="53">
                  <c:v>10800</c:v>
                </c:pt>
                <c:pt idx="54">
                  <c:v>11400</c:v>
                </c:pt>
                <c:pt idx="55">
                  <c:v>11400</c:v>
                </c:pt>
                <c:pt idx="56">
                  <c:v>11400</c:v>
                </c:pt>
                <c:pt idx="57">
                  <c:v>12000</c:v>
                </c:pt>
                <c:pt idx="58">
                  <c:v>12000</c:v>
                </c:pt>
                <c:pt idx="59">
                  <c:v>12000</c:v>
                </c:pt>
                <c:pt idx="60">
                  <c:v>12600</c:v>
                </c:pt>
                <c:pt idx="61">
                  <c:v>12600</c:v>
                </c:pt>
                <c:pt idx="62">
                  <c:v>12600</c:v>
                </c:pt>
                <c:pt idx="63">
                  <c:v>13200</c:v>
                </c:pt>
                <c:pt idx="64">
                  <c:v>13200</c:v>
                </c:pt>
                <c:pt idx="65">
                  <c:v>13200</c:v>
                </c:pt>
                <c:pt idx="66">
                  <c:v>13800</c:v>
                </c:pt>
                <c:pt idx="67">
                  <c:v>13800</c:v>
                </c:pt>
                <c:pt idx="68">
                  <c:v>13800</c:v>
                </c:pt>
                <c:pt idx="69">
                  <c:v>14400</c:v>
                </c:pt>
                <c:pt idx="70">
                  <c:v>14400</c:v>
                </c:pt>
                <c:pt idx="71">
                  <c:v>14400</c:v>
                </c:pt>
                <c:pt idx="72">
                  <c:v>15000</c:v>
                </c:pt>
                <c:pt idx="73">
                  <c:v>15000</c:v>
                </c:pt>
                <c:pt idx="74">
                  <c:v>15000</c:v>
                </c:pt>
                <c:pt idx="75">
                  <c:v>15600</c:v>
                </c:pt>
                <c:pt idx="76">
                  <c:v>15600</c:v>
                </c:pt>
                <c:pt idx="77">
                  <c:v>15600</c:v>
                </c:pt>
                <c:pt idx="78">
                  <c:v>16200</c:v>
                </c:pt>
                <c:pt idx="79">
                  <c:v>16200</c:v>
                </c:pt>
                <c:pt idx="80">
                  <c:v>16200</c:v>
                </c:pt>
                <c:pt idx="81">
                  <c:v>16800</c:v>
                </c:pt>
                <c:pt idx="82">
                  <c:v>16800</c:v>
                </c:pt>
                <c:pt idx="83">
                  <c:v>16800</c:v>
                </c:pt>
                <c:pt idx="84">
                  <c:v>17400</c:v>
                </c:pt>
                <c:pt idx="85">
                  <c:v>17400</c:v>
                </c:pt>
                <c:pt idx="86">
                  <c:v>17400</c:v>
                </c:pt>
                <c:pt idx="87">
                  <c:v>18000</c:v>
                </c:pt>
                <c:pt idx="88">
                  <c:v>18000</c:v>
                </c:pt>
                <c:pt idx="89">
                  <c:v>18000</c:v>
                </c:pt>
                <c:pt idx="90">
                  <c:v>18600</c:v>
                </c:pt>
                <c:pt idx="91">
                  <c:v>18600</c:v>
                </c:pt>
                <c:pt idx="92">
                  <c:v>18600</c:v>
                </c:pt>
                <c:pt idx="93">
                  <c:v>19200</c:v>
                </c:pt>
                <c:pt idx="94">
                  <c:v>19200</c:v>
                </c:pt>
                <c:pt idx="95">
                  <c:v>19200</c:v>
                </c:pt>
                <c:pt idx="96">
                  <c:v>19800</c:v>
                </c:pt>
                <c:pt idx="97">
                  <c:v>19800</c:v>
                </c:pt>
                <c:pt idx="98">
                  <c:v>19800</c:v>
                </c:pt>
                <c:pt idx="99">
                  <c:v>20400</c:v>
                </c:pt>
                <c:pt idx="100">
                  <c:v>20400</c:v>
                </c:pt>
                <c:pt idx="101">
                  <c:v>20400</c:v>
                </c:pt>
                <c:pt idx="102">
                  <c:v>21000</c:v>
                </c:pt>
                <c:pt idx="103">
                  <c:v>21000</c:v>
                </c:pt>
                <c:pt idx="104">
                  <c:v>21000</c:v>
                </c:pt>
                <c:pt idx="105">
                  <c:v>21600</c:v>
                </c:pt>
                <c:pt idx="106">
                  <c:v>21600</c:v>
                </c:pt>
                <c:pt idx="107">
                  <c:v>21600</c:v>
                </c:pt>
                <c:pt idx="108">
                  <c:v>22200</c:v>
                </c:pt>
                <c:pt idx="109">
                  <c:v>22200</c:v>
                </c:pt>
                <c:pt idx="110">
                  <c:v>22200</c:v>
                </c:pt>
                <c:pt idx="111">
                  <c:v>22800</c:v>
                </c:pt>
                <c:pt idx="112">
                  <c:v>22800</c:v>
                </c:pt>
                <c:pt idx="113">
                  <c:v>22800</c:v>
                </c:pt>
                <c:pt idx="114">
                  <c:v>23400</c:v>
                </c:pt>
                <c:pt idx="115">
                  <c:v>23400</c:v>
                </c:pt>
                <c:pt idx="116">
                  <c:v>23400</c:v>
                </c:pt>
                <c:pt idx="117">
                  <c:v>24000</c:v>
                </c:pt>
                <c:pt idx="118">
                  <c:v>24000</c:v>
                </c:pt>
                <c:pt idx="119">
                  <c:v>24000</c:v>
                </c:pt>
                <c:pt idx="120">
                  <c:v>24600</c:v>
                </c:pt>
                <c:pt idx="121">
                  <c:v>24600</c:v>
                </c:pt>
                <c:pt idx="122">
                  <c:v>24600</c:v>
                </c:pt>
                <c:pt idx="123">
                  <c:v>25200</c:v>
                </c:pt>
                <c:pt idx="124">
                  <c:v>25200</c:v>
                </c:pt>
                <c:pt idx="125">
                  <c:v>25200</c:v>
                </c:pt>
                <c:pt idx="126">
                  <c:v>25800</c:v>
                </c:pt>
                <c:pt idx="127">
                  <c:v>25800</c:v>
                </c:pt>
                <c:pt idx="128">
                  <c:v>25800</c:v>
                </c:pt>
                <c:pt idx="129">
                  <c:v>26400</c:v>
                </c:pt>
                <c:pt idx="130">
                  <c:v>26400</c:v>
                </c:pt>
                <c:pt idx="131">
                  <c:v>26400</c:v>
                </c:pt>
                <c:pt idx="132">
                  <c:v>27000</c:v>
                </c:pt>
                <c:pt idx="133">
                  <c:v>27000</c:v>
                </c:pt>
                <c:pt idx="134">
                  <c:v>27000</c:v>
                </c:pt>
                <c:pt idx="135">
                  <c:v>27600</c:v>
                </c:pt>
                <c:pt idx="136">
                  <c:v>27600</c:v>
                </c:pt>
                <c:pt idx="137">
                  <c:v>27600</c:v>
                </c:pt>
                <c:pt idx="138">
                  <c:v>28200</c:v>
                </c:pt>
                <c:pt idx="139">
                  <c:v>28200</c:v>
                </c:pt>
                <c:pt idx="140">
                  <c:v>28200</c:v>
                </c:pt>
                <c:pt idx="141">
                  <c:v>28800</c:v>
                </c:pt>
                <c:pt idx="142">
                  <c:v>28800</c:v>
                </c:pt>
              </c:numCache>
            </c:numRef>
          </c:val>
        </c:ser>
        <c:ser>
          <c:idx val="5"/>
          <c:order val="3"/>
          <c:tx>
            <c:strRef>
              <c:f>'Sparplan Rebalancing'!$B$2</c:f>
              <c:strCache>
                <c:ptCount val="1"/>
                <c:pt idx="0">
                  <c:v>Chelona REB</c:v>
                </c:pt>
              </c:strCache>
            </c:strRef>
          </c:tx>
          <c:val>
            <c:numRef>
              <c:f>'Sparplan Rebalancing'!$B$3:$B$145</c:f>
              <c:numCache>
                <c:formatCode>0.00</c:formatCode>
                <c:ptCount val="143"/>
                <c:pt idx="0">
                  <c:v>600</c:v>
                </c:pt>
                <c:pt idx="1">
                  <c:v>613.245</c:v>
                </c:pt>
                <c:pt idx="2">
                  <c:v>622.14749999999992</c:v>
                </c:pt>
                <c:pt idx="3">
                  <c:v>1260.4275</c:v>
                </c:pt>
                <c:pt idx="4">
                  <c:v>1354.4880407276635</c:v>
                </c:pt>
                <c:pt idx="5">
                  <c:v>1337.9194880348155</c:v>
                </c:pt>
                <c:pt idx="6">
                  <c:v>2001.8710038062934</c:v>
                </c:pt>
                <c:pt idx="7">
                  <c:v>1929.4616235932524</c:v>
                </c:pt>
                <c:pt idx="8">
                  <c:v>1957.3917706806878</c:v>
                </c:pt>
                <c:pt idx="9">
                  <c:v>2507.9198872382754</c:v>
                </c:pt>
                <c:pt idx="10">
                  <c:v>2576.0119725858881</c:v>
                </c:pt>
                <c:pt idx="11">
                  <c:v>2747.6902660819333</c:v>
                </c:pt>
                <c:pt idx="12">
                  <c:v>3564.7117840599039</c:v>
                </c:pt>
                <c:pt idx="13">
                  <c:v>3532.3923430881155</c:v>
                </c:pt>
                <c:pt idx="14">
                  <c:v>3640.9160796095516</c:v>
                </c:pt>
                <c:pt idx="15">
                  <c:v>4335.3224985199031</c:v>
                </c:pt>
                <c:pt idx="16">
                  <c:v>4282.3349200397915</c:v>
                </c:pt>
                <c:pt idx="17">
                  <c:v>4172.5447332643298</c:v>
                </c:pt>
                <c:pt idx="18">
                  <c:v>4759.0033220914866</c:v>
                </c:pt>
                <c:pt idx="19">
                  <c:v>4803.6414129870154</c:v>
                </c:pt>
                <c:pt idx="20">
                  <c:v>4983.1437893026596</c:v>
                </c:pt>
                <c:pt idx="21">
                  <c:v>5404.8495406900338</c:v>
                </c:pt>
                <c:pt idx="22">
                  <c:v>5439.9115139008009</c:v>
                </c:pt>
                <c:pt idx="23">
                  <c:v>5129.8463092216925</c:v>
                </c:pt>
                <c:pt idx="24">
                  <c:v>5632.0909724600124</c:v>
                </c:pt>
                <c:pt idx="25">
                  <c:v>5940.3727757846982</c:v>
                </c:pt>
                <c:pt idx="26">
                  <c:v>5658.8405175009457</c:v>
                </c:pt>
                <c:pt idx="27">
                  <c:v>6062.8874326656996</c:v>
                </c:pt>
                <c:pt idx="28">
                  <c:v>6299.6721998667754</c:v>
                </c:pt>
                <c:pt idx="29">
                  <c:v>6459.871178520958</c:v>
                </c:pt>
                <c:pt idx="30">
                  <c:v>6922.0300953846254</c:v>
                </c:pt>
                <c:pt idx="31">
                  <c:v>6637.3112886329563</c:v>
                </c:pt>
                <c:pt idx="32">
                  <c:v>6380.0196041540739</c:v>
                </c:pt>
                <c:pt idx="33">
                  <c:v>6383.7793193303023</c:v>
                </c:pt>
                <c:pt idx="34">
                  <c:v>6659.8701836151795</c:v>
                </c:pt>
                <c:pt idx="35">
                  <c:v>7027.8896500821365</c:v>
                </c:pt>
                <c:pt idx="36">
                  <c:v>7837.2374284369007</c:v>
                </c:pt>
                <c:pt idx="37">
                  <c:v>7959.5554526560472</c:v>
                </c:pt>
                <c:pt idx="38">
                  <c:v>7942.1723586978933</c:v>
                </c:pt>
                <c:pt idx="39">
                  <c:v>8808.5515686458784</c:v>
                </c:pt>
                <c:pt idx="40">
                  <c:v>8577.5446220827616</c:v>
                </c:pt>
                <c:pt idx="41">
                  <c:v>8313.7463111786328</c:v>
                </c:pt>
                <c:pt idx="42">
                  <c:v>8264.2810774449863</c:v>
                </c:pt>
                <c:pt idx="43">
                  <c:v>7781.4630264504913</c:v>
                </c:pt>
                <c:pt idx="44">
                  <c:v>7828.0868429107923</c:v>
                </c:pt>
                <c:pt idx="45">
                  <c:v>7772.6227099048328</c:v>
                </c:pt>
                <c:pt idx="46">
                  <c:v>8123.9761184686686</c:v>
                </c:pt>
                <c:pt idx="47">
                  <c:v>8450.5583854364158</c:v>
                </c:pt>
                <c:pt idx="48">
                  <c:v>8595.2890776032218</c:v>
                </c:pt>
                <c:pt idx="49">
                  <c:v>8319.6727273644465</c:v>
                </c:pt>
                <c:pt idx="50">
                  <c:v>8136.0634858084486</c:v>
                </c:pt>
                <c:pt idx="51">
                  <c:v>8546.8862879537446</c:v>
                </c:pt>
                <c:pt idx="52">
                  <c:v>9059.5635686457244</c:v>
                </c:pt>
                <c:pt idx="53">
                  <c:v>9230.8545479453023</c:v>
                </c:pt>
                <c:pt idx="54">
                  <c:v>10174.451086365018</c:v>
                </c:pt>
                <c:pt idx="55">
                  <c:v>10602.004102744077</c:v>
                </c:pt>
                <c:pt idx="56">
                  <c:v>11067.582378357145</c:v>
                </c:pt>
                <c:pt idx="57">
                  <c:v>11324.832437473398</c:v>
                </c:pt>
                <c:pt idx="58">
                  <c:v>11959.297258465032</c:v>
                </c:pt>
                <c:pt idx="59">
                  <c:v>11884.125971104946</c:v>
                </c:pt>
                <c:pt idx="60">
                  <c:v>12669.363113428091</c:v>
                </c:pt>
                <c:pt idx="61">
                  <c:v>13086.436613015081</c:v>
                </c:pt>
                <c:pt idx="62">
                  <c:v>13459.793478867614</c:v>
                </c:pt>
                <c:pt idx="63">
                  <c:v>14049.575972020197</c:v>
                </c:pt>
                <c:pt idx="64">
                  <c:v>13845.744076535626</c:v>
                </c:pt>
                <c:pt idx="65">
                  <c:v>13637.419780558783</c:v>
                </c:pt>
                <c:pt idx="66">
                  <c:v>14429.691694714968</c:v>
                </c:pt>
                <c:pt idx="67">
                  <c:v>14257.370217942605</c:v>
                </c:pt>
                <c:pt idx="68">
                  <c:v>14339.67263253149</c:v>
                </c:pt>
                <c:pt idx="69">
                  <c:v>15162.15403076982</c:v>
                </c:pt>
                <c:pt idx="70">
                  <c:v>15255.020213785587</c:v>
                </c:pt>
                <c:pt idx="71">
                  <c:v>15669.747992425306</c:v>
                </c:pt>
                <c:pt idx="72">
                  <c:v>16557.993999956052</c:v>
                </c:pt>
                <c:pt idx="73">
                  <c:v>17047.127324377692</c:v>
                </c:pt>
                <c:pt idx="74">
                  <c:v>17497.255662884192</c:v>
                </c:pt>
                <c:pt idx="75">
                  <c:v>17862.748283848683</c:v>
                </c:pt>
                <c:pt idx="76">
                  <c:v>17584.67241263693</c:v>
                </c:pt>
                <c:pt idx="77">
                  <c:v>18440.619107020124</c:v>
                </c:pt>
                <c:pt idx="78">
                  <c:v>19655.884625777653</c:v>
                </c:pt>
                <c:pt idx="79">
                  <c:v>20338.468439839558</c:v>
                </c:pt>
                <c:pt idx="80">
                  <c:v>20348.256830279664</c:v>
                </c:pt>
                <c:pt idx="81">
                  <c:v>21990.375428629515</c:v>
                </c:pt>
                <c:pt idx="82">
                  <c:v>21224.619854977747</c:v>
                </c:pt>
                <c:pt idx="83">
                  <c:v>22234.398976945304</c:v>
                </c:pt>
                <c:pt idx="84">
                  <c:v>23592.310242355557</c:v>
                </c:pt>
                <c:pt idx="85">
                  <c:v>24403.448460297855</c:v>
                </c:pt>
                <c:pt idx="86">
                  <c:v>24840.311539974326</c:v>
                </c:pt>
                <c:pt idx="87">
                  <c:v>25486.046681254251</c:v>
                </c:pt>
                <c:pt idx="88">
                  <c:v>25625.809075832225</c:v>
                </c:pt>
                <c:pt idx="89">
                  <c:v>24080.438049922413</c:v>
                </c:pt>
                <c:pt idx="90">
                  <c:v>24662.534968787499</c:v>
                </c:pt>
                <c:pt idx="91">
                  <c:v>24913.260564803135</c:v>
                </c:pt>
                <c:pt idx="92">
                  <c:v>25414.789876187835</c:v>
                </c:pt>
                <c:pt idx="93">
                  <c:v>26486.72474539599</c:v>
                </c:pt>
                <c:pt idx="94">
                  <c:v>27259.502948833717</c:v>
                </c:pt>
                <c:pt idx="95">
                  <c:v>27513.374929372854</c:v>
                </c:pt>
                <c:pt idx="96">
                  <c:v>28872.480793536553</c:v>
                </c:pt>
                <c:pt idx="97">
                  <c:v>29221.603724815235</c:v>
                </c:pt>
                <c:pt idx="98">
                  <c:v>28789.450944802869</c:v>
                </c:pt>
                <c:pt idx="99">
                  <c:v>29837.458596621593</c:v>
                </c:pt>
                <c:pt idx="100">
                  <c:v>30379.947048424761</c:v>
                </c:pt>
                <c:pt idx="101">
                  <c:v>31249.601480922691</c:v>
                </c:pt>
                <c:pt idx="102">
                  <c:v>31911.458316910983</c:v>
                </c:pt>
                <c:pt idx="103">
                  <c:v>31767.732200859748</c:v>
                </c:pt>
                <c:pt idx="104">
                  <c:v>31461.944867418984</c:v>
                </c:pt>
                <c:pt idx="105">
                  <c:v>32428.080254081928</c:v>
                </c:pt>
                <c:pt idx="106">
                  <c:v>33781.747904631389</c:v>
                </c:pt>
                <c:pt idx="107">
                  <c:v>31913.286761511743</c:v>
                </c:pt>
                <c:pt idx="108">
                  <c:v>32324.696918945188</c:v>
                </c:pt>
                <c:pt idx="109">
                  <c:v>29666.835037953428</c:v>
                </c:pt>
                <c:pt idx="110">
                  <c:v>29816.330571756254</c:v>
                </c:pt>
                <c:pt idx="111">
                  <c:v>29101.941717367914</c:v>
                </c:pt>
                <c:pt idx="112">
                  <c:v>30479.495246575832</c:v>
                </c:pt>
                <c:pt idx="113">
                  <c:v>30556.503356438036</c:v>
                </c:pt>
                <c:pt idx="114">
                  <c:v>28728.031432613487</c:v>
                </c:pt>
                <c:pt idx="115">
                  <c:v>28321.792277915902</c:v>
                </c:pt>
                <c:pt idx="116">
                  <c:v>28699.41330158944</c:v>
                </c:pt>
                <c:pt idx="117">
                  <c:v>26936.900551123712</c:v>
                </c:pt>
                <c:pt idx="118">
                  <c:v>23910.03394853996</c:v>
                </c:pt>
                <c:pt idx="119">
                  <c:v>22952.947043151653</c:v>
                </c:pt>
                <c:pt idx="120">
                  <c:v>23216.445386905398</c:v>
                </c:pt>
                <c:pt idx="121">
                  <c:v>22984.387505547144</c:v>
                </c:pt>
                <c:pt idx="122">
                  <c:v>21640.539592667963</c:v>
                </c:pt>
                <c:pt idx="123">
                  <c:v>23138.099810451269</c:v>
                </c:pt>
                <c:pt idx="124">
                  <c:v>25963.728912965962</c:v>
                </c:pt>
                <c:pt idx="125">
                  <c:v>27008.691738718</c:v>
                </c:pt>
                <c:pt idx="126">
                  <c:v>27534.697091810944</c:v>
                </c:pt>
                <c:pt idx="127">
                  <c:v>29507.851173643117</c:v>
                </c:pt>
                <c:pt idx="128">
                  <c:v>30260.798884718613</c:v>
                </c:pt>
                <c:pt idx="129">
                  <c:v>31987.179263812755</c:v>
                </c:pt>
                <c:pt idx="130">
                  <c:v>31418.348907260013</c:v>
                </c:pt>
                <c:pt idx="131">
                  <c:v>31848.186419895806</c:v>
                </c:pt>
                <c:pt idx="132">
                  <c:v>34187.1121383028</c:v>
                </c:pt>
                <c:pt idx="133">
                  <c:v>33722.636880623038</c:v>
                </c:pt>
                <c:pt idx="134">
                  <c:v>34023.416079480528</c:v>
                </c:pt>
                <c:pt idx="135">
                  <c:v>36768.465639846181</c:v>
                </c:pt>
                <c:pt idx="136">
                  <c:v>37105.841306699047</c:v>
                </c:pt>
                <c:pt idx="137">
                  <c:v>36079.827883796359</c:v>
                </c:pt>
                <c:pt idx="138">
                  <c:v>36066.149510249292</c:v>
                </c:pt>
                <c:pt idx="139">
                  <c:v>37051.263584481829</c:v>
                </c:pt>
                <c:pt idx="140">
                  <c:v>36929.584986362519</c:v>
                </c:pt>
                <c:pt idx="141">
                  <c:v>38331.683458311578</c:v>
                </c:pt>
                <c:pt idx="142">
                  <c:v>38947.906078502929</c:v>
                </c:pt>
              </c:numCache>
            </c:numRef>
          </c:val>
        </c:ser>
        <c:ser>
          <c:idx val="6"/>
          <c:order val="4"/>
          <c:tx>
            <c:strRef>
              <c:f>'Weltportfolio REB'!$V$2</c:f>
              <c:strCache>
                <c:ptCount val="1"/>
                <c:pt idx="0">
                  <c:v>Weltportfolio REB</c:v>
                </c:pt>
              </c:strCache>
            </c:strRef>
          </c:tx>
          <c:val>
            <c:numRef>
              <c:f>'Weltportfolio REB'!$V$3:$V$145</c:f>
              <c:numCache>
                <c:formatCode>0</c:formatCode>
                <c:ptCount val="143"/>
                <c:pt idx="0">
                  <c:v>600</c:v>
                </c:pt>
                <c:pt idx="1">
                  <c:v>620.30607750000013</c:v>
                </c:pt>
                <c:pt idx="2">
                  <c:v>626.16455250000001</c:v>
                </c:pt>
                <c:pt idx="3">
                  <c:v>1267.563435</c:v>
                </c:pt>
                <c:pt idx="4">
                  <c:v>1353.2260847006432</c:v>
                </c:pt>
                <c:pt idx="5">
                  <c:v>1332.9962361650412</c:v>
                </c:pt>
                <c:pt idx="6">
                  <c:v>2008.2099719412818</c:v>
                </c:pt>
                <c:pt idx="7">
                  <c:v>1936.52834146903</c:v>
                </c:pt>
                <c:pt idx="8">
                  <c:v>1957.7351440945704</c:v>
                </c:pt>
                <c:pt idx="9">
                  <c:v>2520.7232282534292</c:v>
                </c:pt>
                <c:pt idx="10">
                  <c:v>2622.1750736626364</c:v>
                </c:pt>
                <c:pt idx="11">
                  <c:v>2813.3244934093668</c:v>
                </c:pt>
                <c:pt idx="12">
                  <c:v>3634.0167492246169</c:v>
                </c:pt>
                <c:pt idx="13">
                  <c:v>3581.4605895928303</c:v>
                </c:pt>
                <c:pt idx="14">
                  <c:v>3657.193665932185</c:v>
                </c:pt>
                <c:pt idx="15">
                  <c:v>4408.4174964695248</c:v>
                </c:pt>
                <c:pt idx="16">
                  <c:v>4367.046412507575</c:v>
                </c:pt>
                <c:pt idx="17">
                  <c:v>4215.6592696430635</c:v>
                </c:pt>
                <c:pt idx="18">
                  <c:v>4814.9840259419852</c:v>
                </c:pt>
                <c:pt idx="19">
                  <c:v>4809.7753641307445</c:v>
                </c:pt>
                <c:pt idx="20">
                  <c:v>5032.6423743537953</c:v>
                </c:pt>
                <c:pt idx="21">
                  <c:v>5430.5653226416707</c:v>
                </c:pt>
                <c:pt idx="22">
                  <c:v>5466.4639565367452</c:v>
                </c:pt>
                <c:pt idx="23">
                  <c:v>5120.0358119408256</c:v>
                </c:pt>
                <c:pt idx="24">
                  <c:v>5550.4408303491227</c:v>
                </c:pt>
                <c:pt idx="25">
                  <c:v>5806.9679454821535</c:v>
                </c:pt>
                <c:pt idx="26">
                  <c:v>5497.3921265005047</c:v>
                </c:pt>
                <c:pt idx="27">
                  <c:v>5938.6023330204862</c:v>
                </c:pt>
                <c:pt idx="28">
                  <c:v>6184.1540199657275</c:v>
                </c:pt>
                <c:pt idx="29">
                  <c:v>6345.1395281693103</c:v>
                </c:pt>
                <c:pt idx="30">
                  <c:v>6813.9451947057878</c:v>
                </c:pt>
                <c:pt idx="31">
                  <c:v>6523.9432344944416</c:v>
                </c:pt>
                <c:pt idx="32">
                  <c:v>6204.4748194943531</c:v>
                </c:pt>
                <c:pt idx="33">
                  <c:v>6310.218259677752</c:v>
                </c:pt>
                <c:pt idx="34">
                  <c:v>6548.8780211720004</c:v>
                </c:pt>
                <c:pt idx="35">
                  <c:v>6878.109105219969</c:v>
                </c:pt>
                <c:pt idx="36">
                  <c:v>7622.1655592392399</c:v>
                </c:pt>
                <c:pt idx="37">
                  <c:v>7719.556409780078</c:v>
                </c:pt>
                <c:pt idx="38">
                  <c:v>7700.8307178545874</c:v>
                </c:pt>
                <c:pt idx="39">
                  <c:v>8509.717346285106</c:v>
                </c:pt>
                <c:pt idx="40">
                  <c:v>8234.8015287808666</c:v>
                </c:pt>
                <c:pt idx="41">
                  <c:v>7998.3349545482806</c:v>
                </c:pt>
                <c:pt idx="42">
                  <c:v>7966.0398212760956</c:v>
                </c:pt>
                <c:pt idx="43">
                  <c:v>7546.5620171163009</c:v>
                </c:pt>
                <c:pt idx="44">
                  <c:v>7592.7392845765298</c:v>
                </c:pt>
                <c:pt idx="45">
                  <c:v>7624.9260745095671</c:v>
                </c:pt>
                <c:pt idx="46">
                  <c:v>7928.9641213560517</c:v>
                </c:pt>
                <c:pt idx="47">
                  <c:v>8216.6796145128283</c:v>
                </c:pt>
                <c:pt idx="48">
                  <c:v>8345.8898281224938</c:v>
                </c:pt>
                <c:pt idx="49">
                  <c:v>8069.8911399869648</c:v>
                </c:pt>
                <c:pt idx="50">
                  <c:v>7927.6297191361391</c:v>
                </c:pt>
                <c:pt idx="51">
                  <c:v>8351.615429867803</c:v>
                </c:pt>
                <c:pt idx="52">
                  <c:v>8736.363033583184</c:v>
                </c:pt>
                <c:pt idx="53">
                  <c:v>8819.0170346918349</c:v>
                </c:pt>
                <c:pt idx="54">
                  <c:v>9762.1904649095068</c:v>
                </c:pt>
                <c:pt idx="55">
                  <c:v>10108.619816986808</c:v>
                </c:pt>
                <c:pt idx="56">
                  <c:v>10573.114808072096</c:v>
                </c:pt>
                <c:pt idx="57">
                  <c:v>10823.33219167587</c:v>
                </c:pt>
                <c:pt idx="58">
                  <c:v>11351.332863037635</c:v>
                </c:pt>
                <c:pt idx="59">
                  <c:v>11200.264549595353</c:v>
                </c:pt>
                <c:pt idx="60">
                  <c:v>11962.681310412168</c:v>
                </c:pt>
                <c:pt idx="61">
                  <c:v>12300.481956888831</c:v>
                </c:pt>
                <c:pt idx="62">
                  <c:v>12576.13476853375</c:v>
                </c:pt>
                <c:pt idx="63">
                  <c:v>13294.775988718136</c:v>
                </c:pt>
                <c:pt idx="64">
                  <c:v>13087.180342505922</c:v>
                </c:pt>
                <c:pt idx="65">
                  <c:v>12867.167166546777</c:v>
                </c:pt>
                <c:pt idx="66">
                  <c:v>13652.901931779565</c:v>
                </c:pt>
                <c:pt idx="67">
                  <c:v>13480.373175713463</c:v>
                </c:pt>
                <c:pt idx="68">
                  <c:v>13558.47279262837</c:v>
                </c:pt>
                <c:pt idx="69">
                  <c:v>14255.343111197561</c:v>
                </c:pt>
                <c:pt idx="70">
                  <c:v>14300.209754858175</c:v>
                </c:pt>
                <c:pt idx="71">
                  <c:v>14560.288670733064</c:v>
                </c:pt>
                <c:pt idx="72">
                  <c:v>15383.642597112819</c:v>
                </c:pt>
                <c:pt idx="73">
                  <c:v>15738.71696073856</c:v>
                </c:pt>
                <c:pt idx="74">
                  <c:v>16067.21986333413</c:v>
                </c:pt>
                <c:pt idx="75">
                  <c:v>16488.179197369725</c:v>
                </c:pt>
                <c:pt idx="76">
                  <c:v>16300.544148092597</c:v>
                </c:pt>
                <c:pt idx="77">
                  <c:v>17106.509681493459</c:v>
                </c:pt>
                <c:pt idx="78">
                  <c:v>18208.262568023612</c:v>
                </c:pt>
                <c:pt idx="79">
                  <c:v>18738.363609488686</c:v>
                </c:pt>
                <c:pt idx="80">
                  <c:v>18727.427718143648</c:v>
                </c:pt>
                <c:pt idx="81">
                  <c:v>20313.545086659422</c:v>
                </c:pt>
                <c:pt idx="82">
                  <c:v>19749.129284946048</c:v>
                </c:pt>
                <c:pt idx="83">
                  <c:v>20688.554188496637</c:v>
                </c:pt>
                <c:pt idx="84">
                  <c:v>21926.36620069229</c:v>
                </c:pt>
                <c:pt idx="85">
                  <c:v>22473.342208453902</c:v>
                </c:pt>
                <c:pt idx="86">
                  <c:v>22751.490815957197</c:v>
                </c:pt>
                <c:pt idx="87">
                  <c:v>23323.396587063588</c:v>
                </c:pt>
                <c:pt idx="88">
                  <c:v>23321.491939947839</c:v>
                </c:pt>
                <c:pt idx="89">
                  <c:v>21959.822584969861</c:v>
                </c:pt>
                <c:pt idx="90">
                  <c:v>22578.376783824955</c:v>
                </c:pt>
                <c:pt idx="91">
                  <c:v>22811.94726574581</c:v>
                </c:pt>
                <c:pt idx="92">
                  <c:v>23236.68363654631</c:v>
                </c:pt>
                <c:pt idx="93">
                  <c:v>24198.786451718788</c:v>
                </c:pt>
                <c:pt idx="94">
                  <c:v>24797.940679078398</c:v>
                </c:pt>
                <c:pt idx="95">
                  <c:v>24830.284228873817</c:v>
                </c:pt>
                <c:pt idx="96">
                  <c:v>25998.560497185608</c:v>
                </c:pt>
                <c:pt idx="97">
                  <c:v>26339.468470019692</c:v>
                </c:pt>
                <c:pt idx="98">
                  <c:v>25989.049349844667</c:v>
                </c:pt>
                <c:pt idx="99">
                  <c:v>26857.042743552342</c:v>
                </c:pt>
                <c:pt idx="100">
                  <c:v>27198.814910039895</c:v>
                </c:pt>
                <c:pt idx="101">
                  <c:v>28020.5205856674</c:v>
                </c:pt>
                <c:pt idx="102">
                  <c:v>28668.517382188344</c:v>
                </c:pt>
                <c:pt idx="103">
                  <c:v>28471.007934616595</c:v>
                </c:pt>
                <c:pt idx="104">
                  <c:v>28379.509829388633</c:v>
                </c:pt>
                <c:pt idx="105">
                  <c:v>29458.029201706668</c:v>
                </c:pt>
                <c:pt idx="106">
                  <c:v>30393.985970392157</c:v>
                </c:pt>
                <c:pt idx="107">
                  <c:v>28930.051702916593</c:v>
                </c:pt>
                <c:pt idx="108">
                  <c:v>29386.247124472364</c:v>
                </c:pt>
                <c:pt idx="109">
                  <c:v>27248.03303693933</c:v>
                </c:pt>
                <c:pt idx="110">
                  <c:v>27139.019289695258</c:v>
                </c:pt>
                <c:pt idx="111">
                  <c:v>26408.460479365778</c:v>
                </c:pt>
                <c:pt idx="112">
                  <c:v>27796.341742615339</c:v>
                </c:pt>
                <c:pt idx="113">
                  <c:v>27960.076845160118</c:v>
                </c:pt>
                <c:pt idx="114">
                  <c:v>26437.585747800676</c:v>
                </c:pt>
                <c:pt idx="115">
                  <c:v>26179.471967246456</c:v>
                </c:pt>
                <c:pt idx="116">
                  <c:v>26633.033294711255</c:v>
                </c:pt>
                <c:pt idx="117">
                  <c:v>25427.567633340004</c:v>
                </c:pt>
                <c:pt idx="118">
                  <c:v>23245.898659139893</c:v>
                </c:pt>
                <c:pt idx="119">
                  <c:v>22505.053436887494</c:v>
                </c:pt>
                <c:pt idx="120">
                  <c:v>22554.883524911816</c:v>
                </c:pt>
                <c:pt idx="121">
                  <c:v>22374.031295057051</c:v>
                </c:pt>
                <c:pt idx="122">
                  <c:v>21028.993505115901</c:v>
                </c:pt>
                <c:pt idx="123">
                  <c:v>22378.025071553158</c:v>
                </c:pt>
                <c:pt idx="124">
                  <c:v>24577.836112823847</c:v>
                </c:pt>
                <c:pt idx="125">
                  <c:v>25350.807347743932</c:v>
                </c:pt>
                <c:pt idx="126">
                  <c:v>25996.202259499059</c:v>
                </c:pt>
                <c:pt idx="127">
                  <c:v>27746.568245599006</c:v>
                </c:pt>
                <c:pt idx="128">
                  <c:v>28079.394797800152</c:v>
                </c:pt>
                <c:pt idx="129">
                  <c:v>29508.174689299725</c:v>
                </c:pt>
                <c:pt idx="130">
                  <c:v>29042.734354006992</c:v>
                </c:pt>
                <c:pt idx="131">
                  <c:v>29522.554002342884</c:v>
                </c:pt>
                <c:pt idx="132">
                  <c:v>31718.548324602132</c:v>
                </c:pt>
                <c:pt idx="133">
                  <c:v>31361.449126090469</c:v>
                </c:pt>
                <c:pt idx="134">
                  <c:v>32020.566155473942</c:v>
                </c:pt>
                <c:pt idx="135">
                  <c:v>34447.605281323966</c:v>
                </c:pt>
                <c:pt idx="136">
                  <c:v>34798.02792608866</c:v>
                </c:pt>
                <c:pt idx="137">
                  <c:v>34252.504928195733</c:v>
                </c:pt>
                <c:pt idx="138">
                  <c:v>34207.819030725746</c:v>
                </c:pt>
                <c:pt idx="139">
                  <c:v>34769.649384741162</c:v>
                </c:pt>
                <c:pt idx="140">
                  <c:v>34750.675779291028</c:v>
                </c:pt>
                <c:pt idx="141">
                  <c:v>35818.602506535426</c:v>
                </c:pt>
                <c:pt idx="142">
                  <c:v>36203.325971413455</c:v>
                </c:pt>
              </c:numCache>
            </c:numRef>
          </c:val>
        </c:ser>
        <c:marker val="1"/>
        <c:axId val="67966080"/>
        <c:axId val="67967616"/>
      </c:lineChart>
      <c:dateAx>
        <c:axId val="67966080"/>
        <c:scaling>
          <c:orientation val="minMax"/>
        </c:scaling>
        <c:axPos val="b"/>
        <c:numFmt formatCode="dd/mm/yyyy" sourceLinked="1"/>
        <c:tickLblPos val="nextTo"/>
        <c:crossAx val="67967616"/>
        <c:crosses val="autoZero"/>
        <c:auto val="1"/>
        <c:lblOffset val="100"/>
      </c:dateAx>
      <c:valAx>
        <c:axId val="67967616"/>
        <c:scaling>
          <c:orientation val="minMax"/>
        </c:scaling>
        <c:axPos val="l"/>
        <c:majorGridlines/>
        <c:numFmt formatCode="0.00" sourceLinked="1"/>
        <c:tickLblPos val="nextTo"/>
        <c:crossAx val="67966080"/>
        <c:crosses val="autoZero"/>
        <c:crossBetween val="between"/>
      </c:valAx>
    </c:plotArea>
    <c:legend>
      <c:legendPos val="r"/>
      <c:layout/>
    </c:legend>
    <c:plotVisOnly val="1"/>
  </c:chart>
  <c:printSettings>
    <c:headerFooter/>
    <c:pageMargins b="0.78740157499999996" l="0.70000000000000051" r="0.70000000000000051" t="0.78740157499999996" header="0.30000000000000027" footer="0.3000000000000002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de-DE"/>
  <c:chart>
    <c:plotArea>
      <c:layout/>
      <c:lineChart>
        <c:grouping val="standard"/>
        <c:ser>
          <c:idx val="5"/>
          <c:order val="0"/>
          <c:tx>
            <c:strRef>
              <c:f>'Sparplan Buy and Hold'!$G$2</c:f>
              <c:strCache>
                <c:ptCount val="1"/>
                <c:pt idx="0">
                  <c:v>G/V Chelona B&amp;H</c:v>
                </c:pt>
              </c:strCache>
            </c:strRef>
          </c:tx>
          <c:cat>
            <c:numRef>
              <c:f>'Sparplan Buy and Hold'!$A$3:$A$145</c:f>
              <c:numCache>
                <c:formatCode>dd/mm/yyyy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'Sparplan Buy and Hold'!$G$3:$G$145</c:f>
              <c:numCache>
                <c:formatCode>0.00</c:formatCode>
                <c:ptCount val="143"/>
                <c:pt idx="0">
                  <c:v>0</c:v>
                </c:pt>
                <c:pt idx="1">
                  <c:v>13.245000000000005</c:v>
                </c:pt>
                <c:pt idx="2">
                  <c:v>22.147499999999923</c:v>
                </c:pt>
                <c:pt idx="3">
                  <c:v>60.427500000000009</c:v>
                </c:pt>
                <c:pt idx="4">
                  <c:v>154.48804072766347</c:v>
                </c:pt>
                <c:pt idx="5">
                  <c:v>137.91948803481546</c:v>
                </c:pt>
                <c:pt idx="6">
                  <c:v>201.8710038062934</c:v>
                </c:pt>
                <c:pt idx="7">
                  <c:v>129.4616235932524</c:v>
                </c:pt>
                <c:pt idx="8">
                  <c:v>157.39177068068784</c:v>
                </c:pt>
                <c:pt idx="9">
                  <c:v>107.91988723827535</c:v>
                </c:pt>
                <c:pt idx="10">
                  <c:v>176.01197258588809</c:v>
                </c:pt>
                <c:pt idx="11">
                  <c:v>347.69026608193326</c:v>
                </c:pt>
                <c:pt idx="12">
                  <c:v>564.71178405990395</c:v>
                </c:pt>
                <c:pt idx="13">
                  <c:v>536.99273667684611</c:v>
                </c:pt>
                <c:pt idx="14">
                  <c:v>648.31464932563813</c:v>
                </c:pt>
                <c:pt idx="15">
                  <c:v>742.57196143701185</c:v>
                </c:pt>
                <c:pt idx="16">
                  <c:v>681.01858167028331</c:v>
                </c:pt>
                <c:pt idx="17">
                  <c:v>560.81173149106235</c:v>
                </c:pt>
                <c:pt idx="18">
                  <c:v>546.39973542392545</c:v>
                </c:pt>
                <c:pt idx="19">
                  <c:v>586.57662873455683</c:v>
                </c:pt>
                <c:pt idx="20">
                  <c:v>772.52556373439074</c:v>
                </c:pt>
                <c:pt idx="21">
                  <c:v>580.09378714239392</c:v>
                </c:pt>
                <c:pt idx="22">
                  <c:v>609.56200594168422</c:v>
                </c:pt>
                <c:pt idx="23">
                  <c:v>282.06881883282585</c:v>
                </c:pt>
                <c:pt idx="24">
                  <c:v>174.99865917357693</c:v>
                </c:pt>
                <c:pt idx="25">
                  <c:v>468.79249642305876</c:v>
                </c:pt>
                <c:pt idx="26">
                  <c:v>194.3843780524021</c:v>
                </c:pt>
                <c:pt idx="27">
                  <c:v>7.7528385321747919</c:v>
                </c:pt>
                <c:pt idx="28">
                  <c:v>238.28661138353709</c:v>
                </c:pt>
                <c:pt idx="29">
                  <c:v>385.9937602662776</c:v>
                </c:pt>
                <c:pt idx="30">
                  <c:v>247.39364964017022</c:v>
                </c:pt>
                <c:pt idx="31">
                  <c:v>-17.121639033133761</c:v>
                </c:pt>
                <c:pt idx="32">
                  <c:v>-273.12103828542422</c:v>
                </c:pt>
                <c:pt idx="33">
                  <c:v>-854.67784339749232</c:v>
                </c:pt>
                <c:pt idx="34">
                  <c:v>-577.43642735893809</c:v>
                </c:pt>
                <c:pt idx="35">
                  <c:v>-224.81714728885163</c:v>
                </c:pt>
                <c:pt idx="36">
                  <c:v>-27.378499078326968</c:v>
                </c:pt>
                <c:pt idx="37">
                  <c:v>94.572188078795079</c:v>
                </c:pt>
                <c:pt idx="38">
                  <c:v>76.100298446706802</c:v>
                </c:pt>
                <c:pt idx="39">
                  <c:v>327.07620123209381</c:v>
                </c:pt>
                <c:pt idx="40">
                  <c:v>104.26961924867646</c:v>
                </c:pt>
                <c:pt idx="41">
                  <c:v>-153.49457482162506</c:v>
                </c:pt>
                <c:pt idx="42">
                  <c:v>-774.98689107874634</c:v>
                </c:pt>
                <c:pt idx="43">
                  <c:v>-1237.4757577100863</c:v>
                </c:pt>
                <c:pt idx="44">
                  <c:v>-1190.8761363972262</c:v>
                </c:pt>
                <c:pt idx="45">
                  <c:v>-1823.2269219260697</c:v>
                </c:pt>
                <c:pt idx="46">
                  <c:v>-1479.3044480939534</c:v>
                </c:pt>
                <c:pt idx="47">
                  <c:v>-1163.0311117909841</c:v>
                </c:pt>
                <c:pt idx="48">
                  <c:v>-1611.0721281786646</c:v>
                </c:pt>
                <c:pt idx="49">
                  <c:v>-1836.9328186413532</c:v>
                </c:pt>
                <c:pt idx="50">
                  <c:v>-1988.9594254020922</c:v>
                </c:pt>
                <c:pt idx="51">
                  <c:v>-2160.5714980216453</c:v>
                </c:pt>
                <c:pt idx="52">
                  <c:v>-1706.9161109060333</c:v>
                </c:pt>
                <c:pt idx="53">
                  <c:v>-1529.3125343290885</c:v>
                </c:pt>
                <c:pt idx="54">
                  <c:v>-1219.371271735512</c:v>
                </c:pt>
                <c:pt idx="55">
                  <c:v>-850.59651242757172</c:v>
                </c:pt>
                <c:pt idx="56">
                  <c:v>-423.63777011491402</c:v>
                </c:pt>
                <c:pt idx="57">
                  <c:v>-712.61047070648419</c:v>
                </c:pt>
                <c:pt idx="58">
                  <c:v>-155.29689580694685</c:v>
                </c:pt>
                <c:pt idx="59">
                  <c:v>-227.82567385432412</c:v>
                </c:pt>
                <c:pt idx="60">
                  <c:v>-47.664070917546269</c:v>
                </c:pt>
                <c:pt idx="61">
                  <c:v>358.92729363061881</c:v>
                </c:pt>
                <c:pt idx="62">
                  <c:v>730.49973645061618</c:v>
                </c:pt>
                <c:pt idx="63">
                  <c:v>736.85790121629725</c:v>
                </c:pt>
                <c:pt idx="64">
                  <c:v>513.75142971630157</c:v>
                </c:pt>
                <c:pt idx="65">
                  <c:v>300.49580890375728</c:v>
                </c:pt>
                <c:pt idx="66">
                  <c:v>481.52144145599596</c:v>
                </c:pt>
                <c:pt idx="67">
                  <c:v>328.52880290663961</c:v>
                </c:pt>
                <c:pt idx="68">
                  <c:v>426.75712980991557</c:v>
                </c:pt>
                <c:pt idx="69">
                  <c:v>651.18347641227047</c:v>
                </c:pt>
                <c:pt idx="70">
                  <c:v>746.21627680954771</c:v>
                </c:pt>
                <c:pt idx="71">
                  <c:v>1163.7709996898466</c:v>
                </c:pt>
                <c:pt idx="72">
                  <c:v>1443.3253740868167</c:v>
                </c:pt>
                <c:pt idx="73">
                  <c:v>1938.6116058320913</c:v>
                </c:pt>
                <c:pt idx="74">
                  <c:v>2396.7156116181759</c:v>
                </c:pt>
                <c:pt idx="75">
                  <c:v>2155.2170697149195</c:v>
                </c:pt>
                <c:pt idx="76">
                  <c:v>1893.9166231979907</c:v>
                </c:pt>
                <c:pt idx="77">
                  <c:v>2716.8864548702186</c:v>
                </c:pt>
                <c:pt idx="78">
                  <c:v>3328.6778976694222</c:v>
                </c:pt>
                <c:pt idx="79">
                  <c:v>3995.8988241124061</c:v>
                </c:pt>
                <c:pt idx="80">
                  <c:v>4027.2750778100199</c:v>
                </c:pt>
                <c:pt idx="81">
                  <c:v>5063.5424133054585</c:v>
                </c:pt>
                <c:pt idx="82">
                  <c:v>4287.066837187027</c:v>
                </c:pt>
                <c:pt idx="83">
                  <c:v>5279.6880594212744</c:v>
                </c:pt>
                <c:pt idx="84">
                  <c:v>6049.9066371347908</c:v>
                </c:pt>
                <c:pt idx="85">
                  <c:v>6979.9191171984603</c:v>
                </c:pt>
                <c:pt idx="86">
                  <c:v>7429.766336116103</c:v>
                </c:pt>
                <c:pt idx="87">
                  <c:v>7484.7047235981336</c:v>
                </c:pt>
                <c:pt idx="88">
                  <c:v>7695.749296399641</c:v>
                </c:pt>
                <c:pt idx="89">
                  <c:v>6009.7134234381156</c:v>
                </c:pt>
                <c:pt idx="90">
                  <c:v>5974.4333798165972</c:v>
                </c:pt>
                <c:pt idx="91">
                  <c:v>6215.831753372906</c:v>
                </c:pt>
                <c:pt idx="92">
                  <c:v>6714.0336215919851</c:v>
                </c:pt>
                <c:pt idx="93">
                  <c:v>7182.3656180373728</c:v>
                </c:pt>
                <c:pt idx="94">
                  <c:v>7980.2978234886505</c:v>
                </c:pt>
                <c:pt idx="95">
                  <c:v>8314.3896000650093</c:v>
                </c:pt>
                <c:pt idx="96">
                  <c:v>9140.4380624777586</c:v>
                </c:pt>
                <c:pt idx="97">
                  <c:v>9497.0567122963621</c:v>
                </c:pt>
                <c:pt idx="98">
                  <c:v>9049.6682058437036</c:v>
                </c:pt>
                <c:pt idx="99">
                  <c:v>9588.72410702653</c:v>
                </c:pt>
                <c:pt idx="100">
                  <c:v>10167.042742228623</c:v>
                </c:pt>
                <c:pt idx="101">
                  <c:v>11116.413049126182</c:v>
                </c:pt>
                <c:pt idx="102">
                  <c:v>11268.350868729518</c:v>
                </c:pt>
                <c:pt idx="103">
                  <c:v>11223.4080736674</c:v>
                </c:pt>
                <c:pt idx="104">
                  <c:v>10812.399838642981</c:v>
                </c:pt>
                <c:pt idx="105">
                  <c:v>11258.638855620258</c:v>
                </c:pt>
                <c:pt idx="106">
                  <c:v>12837.777522427037</c:v>
                </c:pt>
                <c:pt idx="107">
                  <c:v>10739.886561671774</c:v>
                </c:pt>
                <c:pt idx="108">
                  <c:v>10556.59847767773</c:v>
                </c:pt>
                <c:pt idx="109">
                  <c:v>7529.9153531121192</c:v>
                </c:pt>
                <c:pt idx="110">
                  <c:v>7905.6973425579345</c:v>
                </c:pt>
                <c:pt idx="111">
                  <c:v>6371.513063620856</c:v>
                </c:pt>
                <c:pt idx="112">
                  <c:v>7932.6131161500416</c:v>
                </c:pt>
                <c:pt idx="113">
                  <c:v>8054.462138378949</c:v>
                </c:pt>
                <c:pt idx="114">
                  <c:v>5418.198778927177</c:v>
                </c:pt>
                <c:pt idx="115">
                  <c:v>4912.4765833152815</c:v>
                </c:pt>
                <c:pt idx="116">
                  <c:v>5115.2238204225323</c:v>
                </c:pt>
                <c:pt idx="117">
                  <c:v>2468.9973561955449</c:v>
                </c:pt>
                <c:pt idx="118">
                  <c:v>-818.35390097475101</c:v>
                </c:pt>
                <c:pt idx="119">
                  <c:v>-1830.5461704391892</c:v>
                </c:pt>
                <c:pt idx="120">
                  <c:v>-2176.7186807465914</c:v>
                </c:pt>
                <c:pt idx="121">
                  <c:v>-2350.2631557775931</c:v>
                </c:pt>
                <c:pt idx="122">
                  <c:v>-3401.3830239989438</c:v>
                </c:pt>
                <c:pt idx="123">
                  <c:v>-2536.6601566962127</c:v>
                </c:pt>
                <c:pt idx="124">
                  <c:v>-84.381533894265885</c:v>
                </c:pt>
                <c:pt idx="125">
                  <c:v>879.13060241659696</c:v>
                </c:pt>
                <c:pt idx="126">
                  <c:v>848.43897411422222</c:v>
                </c:pt>
                <c:pt idx="127">
                  <c:v>2615.3491932725447</c:v>
                </c:pt>
                <c:pt idx="128">
                  <c:v>3174.7137574579829</c:v>
                </c:pt>
                <c:pt idx="129">
                  <c:v>4228.6304169975265</c:v>
                </c:pt>
                <c:pt idx="130">
                  <c:v>3772.7781548595194</c:v>
                </c:pt>
                <c:pt idx="131">
                  <c:v>4179.2608509048223</c:v>
                </c:pt>
                <c:pt idx="132">
                  <c:v>5698.6329655334812</c:v>
                </c:pt>
                <c:pt idx="133">
                  <c:v>5267.9960991639382</c:v>
                </c:pt>
                <c:pt idx="134">
                  <c:v>5579.9610173613073</c:v>
                </c:pt>
                <c:pt idx="135">
                  <c:v>7625.3472860581969</c:v>
                </c:pt>
                <c:pt idx="136">
                  <c:v>8003.8913371458548</c:v>
                </c:pt>
                <c:pt idx="137">
                  <c:v>7145.4247068813565</c:v>
                </c:pt>
                <c:pt idx="138">
                  <c:v>6652.9859917888534</c:v>
                </c:pt>
                <c:pt idx="139">
                  <c:v>7522.2562006235021</c:v>
                </c:pt>
                <c:pt idx="140">
                  <c:v>7519.1561199489079</c:v>
                </c:pt>
                <c:pt idx="141">
                  <c:v>8287.9534965691273</c:v>
                </c:pt>
                <c:pt idx="142">
                  <c:v>8810.5193825363385</c:v>
                </c:pt>
              </c:numCache>
            </c:numRef>
          </c:val>
        </c:ser>
        <c:ser>
          <c:idx val="6"/>
          <c:order val="1"/>
          <c:tx>
            <c:strRef>
              <c:f>'Sparplan Buy and Hold'!$H$2</c:f>
              <c:strCache>
                <c:ptCount val="1"/>
                <c:pt idx="0">
                  <c:v>G/V Stocks</c:v>
                </c:pt>
              </c:strCache>
            </c:strRef>
          </c:tx>
          <c:cat>
            <c:numRef>
              <c:f>'Sparplan Buy and Hold'!$A$3:$A$145</c:f>
              <c:numCache>
                <c:formatCode>dd/mm/yyyy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'Sparplan Buy and Hold'!$H$3:$H$145</c:f>
              <c:numCache>
                <c:formatCode>0.00</c:formatCode>
                <c:ptCount val="143"/>
                <c:pt idx="0">
                  <c:v>0</c:v>
                </c:pt>
                <c:pt idx="1">
                  <c:v>14.919999999999959</c:v>
                </c:pt>
                <c:pt idx="2">
                  <c:v>29.590000000000032</c:v>
                </c:pt>
                <c:pt idx="3">
                  <c:v>79.409999999999854</c:v>
                </c:pt>
                <c:pt idx="4">
                  <c:v>200.55639472908319</c:v>
                </c:pt>
                <c:pt idx="5">
                  <c:v>181.77541865900093</c:v>
                </c:pt>
                <c:pt idx="6">
                  <c:v>273.90426940859015</c:v>
                </c:pt>
                <c:pt idx="7">
                  <c:v>183.1247942732723</c:v>
                </c:pt>
                <c:pt idx="8">
                  <c:v>221.44618385524132</c:v>
                </c:pt>
                <c:pt idx="9">
                  <c:v>157.2255954040379</c:v>
                </c:pt>
                <c:pt idx="10">
                  <c:v>249.14265042055331</c:v>
                </c:pt>
                <c:pt idx="11">
                  <c:v>473.69769704406417</c:v>
                </c:pt>
                <c:pt idx="12">
                  <c:v>767.16743545787767</c:v>
                </c:pt>
                <c:pt idx="13">
                  <c:v>733.64418887932698</c:v>
                </c:pt>
                <c:pt idx="14">
                  <c:v>875.9097445915254</c:v>
                </c:pt>
                <c:pt idx="15">
                  <c:v>986.22752967061024</c:v>
                </c:pt>
                <c:pt idx="16">
                  <c:v>904.27753112429036</c:v>
                </c:pt>
                <c:pt idx="17">
                  <c:v>740.48767108176071</c:v>
                </c:pt>
                <c:pt idx="18">
                  <c:v>717.27291861807043</c:v>
                </c:pt>
                <c:pt idx="19">
                  <c:v>764.91244557308255</c:v>
                </c:pt>
                <c:pt idx="20">
                  <c:v>1012.7031764270077</c:v>
                </c:pt>
                <c:pt idx="21">
                  <c:v>746.24470076129819</c:v>
                </c:pt>
                <c:pt idx="22">
                  <c:v>777.97021816139295</c:v>
                </c:pt>
                <c:pt idx="23">
                  <c:v>322.4795162670689</c:v>
                </c:pt>
                <c:pt idx="24">
                  <c:v>151.06720768988362</c:v>
                </c:pt>
                <c:pt idx="25">
                  <c:v>530.12217711403719</c:v>
                </c:pt>
                <c:pt idx="26">
                  <c:v>155.74952722384205</c:v>
                </c:pt>
                <c:pt idx="27">
                  <c:v>-108.07802529941546</c:v>
                </c:pt>
                <c:pt idx="28">
                  <c:v>224.96411799430916</c:v>
                </c:pt>
                <c:pt idx="29">
                  <c:v>415.5561971899524</c:v>
                </c:pt>
                <c:pt idx="30">
                  <c:v>214.01053250905989</c:v>
                </c:pt>
                <c:pt idx="31">
                  <c:v>-170.31680823626448</c:v>
                </c:pt>
                <c:pt idx="32">
                  <c:v>-536.46515913428902</c:v>
                </c:pt>
                <c:pt idx="33">
                  <c:v>-1327.6630075778448</c:v>
                </c:pt>
                <c:pt idx="34">
                  <c:v>-1019.1847036856961</c:v>
                </c:pt>
                <c:pt idx="35">
                  <c:v>-537.90614555758748</c:v>
                </c:pt>
                <c:pt idx="36">
                  <c:v>-250.34972929123614</c:v>
                </c:pt>
                <c:pt idx="37">
                  <c:v>-93.191386395464178</c:v>
                </c:pt>
                <c:pt idx="38">
                  <c:v>-123.3975676367545</c:v>
                </c:pt>
                <c:pt idx="39">
                  <c:v>236.1070892683183</c:v>
                </c:pt>
                <c:pt idx="40">
                  <c:v>-98.319288022574256</c:v>
                </c:pt>
                <c:pt idx="41">
                  <c:v>-450.9738857785369</c:v>
                </c:pt>
                <c:pt idx="42">
                  <c:v>-1329.1906954182878</c:v>
                </c:pt>
                <c:pt idx="43">
                  <c:v>-1991.3623259921851</c:v>
                </c:pt>
                <c:pt idx="44">
                  <c:v>-1975.5945670930496</c:v>
                </c:pt>
                <c:pt idx="45">
                  <c:v>-2886.2398155568198</c:v>
                </c:pt>
                <c:pt idx="46">
                  <c:v>-2400.6110500866571</c:v>
                </c:pt>
                <c:pt idx="47">
                  <c:v>-2002.0923046687922</c:v>
                </c:pt>
                <c:pt idx="48">
                  <c:v>-2685.7492048386084</c:v>
                </c:pt>
                <c:pt idx="49">
                  <c:v>-3045.4830286596834</c:v>
                </c:pt>
                <c:pt idx="50">
                  <c:v>-3303.8557789737361</c:v>
                </c:pt>
                <c:pt idx="51">
                  <c:v>-3516.5684414811085</c:v>
                </c:pt>
                <c:pt idx="52">
                  <c:v>-2904.5089456495216</c:v>
                </c:pt>
                <c:pt idx="53">
                  <c:v>-2769.8662831783377</c:v>
                </c:pt>
                <c:pt idx="54">
                  <c:v>-2349.1743718150483</c:v>
                </c:pt>
                <c:pt idx="55">
                  <c:v>-1793.357337152851</c:v>
                </c:pt>
                <c:pt idx="56">
                  <c:v>-1238.9475178305347</c:v>
                </c:pt>
                <c:pt idx="57">
                  <c:v>-1701.2409072367427</c:v>
                </c:pt>
                <c:pt idx="58">
                  <c:v>-910.389437283593</c:v>
                </c:pt>
                <c:pt idx="59">
                  <c:v>-991.07614089296294</c:v>
                </c:pt>
                <c:pt idx="60">
                  <c:v>-809.52087313513948</c:v>
                </c:pt>
                <c:pt idx="61">
                  <c:v>-294.17833290875569</c:v>
                </c:pt>
                <c:pt idx="62">
                  <c:v>135.82462421379023</c:v>
                </c:pt>
                <c:pt idx="63">
                  <c:v>89.129483541277295</c:v>
                </c:pt>
                <c:pt idx="64">
                  <c:v>-149.24153186652075</c:v>
                </c:pt>
                <c:pt idx="65">
                  <c:v>-437.04120659134969</c:v>
                </c:pt>
                <c:pt idx="66">
                  <c:v>-211.9538358644113</c:v>
                </c:pt>
                <c:pt idx="67">
                  <c:v>-463.08472487556719</c:v>
                </c:pt>
                <c:pt idx="68">
                  <c:v>-409.77662456382677</c:v>
                </c:pt>
                <c:pt idx="69">
                  <c:v>-138.01286399468336</c:v>
                </c:pt>
                <c:pt idx="70">
                  <c:v>-74.075259398048729</c:v>
                </c:pt>
                <c:pt idx="71">
                  <c:v>415.77987353538629</c:v>
                </c:pt>
                <c:pt idx="72">
                  <c:v>736.09779649013399</c:v>
                </c:pt>
                <c:pt idx="73">
                  <c:v>1315.0839537738993</c:v>
                </c:pt>
                <c:pt idx="74">
                  <c:v>1983.3404545394915</c:v>
                </c:pt>
                <c:pt idx="75">
                  <c:v>1620.4313423446838</c:v>
                </c:pt>
                <c:pt idx="76">
                  <c:v>1178.9703121259226</c:v>
                </c:pt>
                <c:pt idx="77">
                  <c:v>2197.5553116470692</c:v>
                </c:pt>
                <c:pt idx="78">
                  <c:v>2935.1747831640241</c:v>
                </c:pt>
                <c:pt idx="79">
                  <c:v>3846.3018608534003</c:v>
                </c:pt>
                <c:pt idx="80">
                  <c:v>3806.1954733946623</c:v>
                </c:pt>
                <c:pt idx="81">
                  <c:v>5184.6859116223241</c:v>
                </c:pt>
                <c:pt idx="82">
                  <c:v>4240.408290453579</c:v>
                </c:pt>
                <c:pt idx="83">
                  <c:v>5580.4323537245364</c:v>
                </c:pt>
                <c:pt idx="84">
                  <c:v>6522.0739370649062</c:v>
                </c:pt>
                <c:pt idx="85">
                  <c:v>7827.6963632805819</c:v>
                </c:pt>
                <c:pt idx="86">
                  <c:v>8414.1109008511121</c:v>
                </c:pt>
                <c:pt idx="87">
                  <c:v>8611.9470867740019</c:v>
                </c:pt>
                <c:pt idx="88">
                  <c:v>8959.355451436164</c:v>
                </c:pt>
                <c:pt idx="89">
                  <c:v>6681.2353779342993</c:v>
                </c:pt>
                <c:pt idx="90">
                  <c:v>6643.3027463678191</c:v>
                </c:pt>
                <c:pt idx="91">
                  <c:v>6878.4839505939854</c:v>
                </c:pt>
                <c:pt idx="92">
                  <c:v>7445.7438566067103</c:v>
                </c:pt>
                <c:pt idx="93">
                  <c:v>8041.0034300765656</c:v>
                </c:pt>
                <c:pt idx="94">
                  <c:v>9081.598660133066</c:v>
                </c:pt>
                <c:pt idx="95">
                  <c:v>9482.9750859790402</c:v>
                </c:pt>
                <c:pt idx="96">
                  <c:v>10704.041721860034</c:v>
                </c:pt>
                <c:pt idx="97">
                  <c:v>11222.256099242513</c:v>
                </c:pt>
                <c:pt idx="98">
                  <c:v>10538.440571827796</c:v>
                </c:pt>
                <c:pt idx="99">
                  <c:v>11305.998848537492</c:v>
                </c:pt>
                <c:pt idx="100">
                  <c:v>12100.494417059381</c:v>
                </c:pt>
                <c:pt idx="101">
                  <c:v>13443.702798869686</c:v>
                </c:pt>
                <c:pt idx="102">
                  <c:v>13697.487357631675</c:v>
                </c:pt>
                <c:pt idx="103">
                  <c:v>13509.83596065719</c:v>
                </c:pt>
                <c:pt idx="104">
                  <c:v>12889.631161647267</c:v>
                </c:pt>
                <c:pt idx="105">
                  <c:v>13478.083640222736</c:v>
                </c:pt>
                <c:pt idx="106">
                  <c:v>15497.939731938997</c:v>
                </c:pt>
                <c:pt idx="107">
                  <c:v>12629.636098334762</c:v>
                </c:pt>
                <c:pt idx="108">
                  <c:v>12422.507953975735</c:v>
                </c:pt>
                <c:pt idx="109">
                  <c:v>8162.8756910979973</c:v>
                </c:pt>
                <c:pt idx="110">
                  <c:v>8591.6370307012839</c:v>
                </c:pt>
                <c:pt idx="111">
                  <c:v>6606.9349224912112</c:v>
                </c:pt>
                <c:pt idx="112">
                  <c:v>8748.7435441010566</c:v>
                </c:pt>
                <c:pt idx="113">
                  <c:v>8978.0722030263096</c:v>
                </c:pt>
                <c:pt idx="114">
                  <c:v>5529.2911105123385</c:v>
                </c:pt>
                <c:pt idx="115">
                  <c:v>4716.8041653509317</c:v>
                </c:pt>
                <c:pt idx="116">
                  <c:v>4872.878050970623</c:v>
                </c:pt>
                <c:pt idx="117">
                  <c:v>1342.2209502081969</c:v>
                </c:pt>
                <c:pt idx="118">
                  <c:v>-2883.3029020309732</c:v>
                </c:pt>
                <c:pt idx="119">
                  <c:v>-4504.909969602897</c:v>
                </c:pt>
                <c:pt idx="120">
                  <c:v>-5215.8950950006474</c:v>
                </c:pt>
                <c:pt idx="121">
                  <c:v>-5364.3998542655136</c:v>
                </c:pt>
                <c:pt idx="122">
                  <c:v>-6775.3179936774723</c:v>
                </c:pt>
                <c:pt idx="123">
                  <c:v>-5786.5962291753567</c:v>
                </c:pt>
                <c:pt idx="124">
                  <c:v>-2630.9754799938346</c:v>
                </c:pt>
                <c:pt idx="125">
                  <c:v>-1300.8064377776209</c:v>
                </c:pt>
                <c:pt idx="126">
                  <c:v>-1449.5626263458107</c:v>
                </c:pt>
                <c:pt idx="127">
                  <c:v>728.80478097553714</c:v>
                </c:pt>
                <c:pt idx="128">
                  <c:v>1377.78937886114</c:v>
                </c:pt>
                <c:pt idx="129">
                  <c:v>2690.7064915703195</c:v>
                </c:pt>
                <c:pt idx="130">
                  <c:v>2108.4510082261113</c:v>
                </c:pt>
                <c:pt idx="131">
                  <c:v>2557.9497522201091</c:v>
                </c:pt>
                <c:pt idx="132">
                  <c:v>4648.2843187983817</c:v>
                </c:pt>
                <c:pt idx="133">
                  <c:v>4089.8763378339936</c:v>
                </c:pt>
                <c:pt idx="134">
                  <c:v>4401.6549944016442</c:v>
                </c:pt>
                <c:pt idx="135">
                  <c:v>6974.4736687300901</c:v>
                </c:pt>
                <c:pt idx="136">
                  <c:v>7547.3507517012986</c:v>
                </c:pt>
                <c:pt idx="137">
                  <c:v>6273.3653137397559</c:v>
                </c:pt>
                <c:pt idx="138">
                  <c:v>5759.4354000407111</c:v>
                </c:pt>
                <c:pt idx="139">
                  <c:v>6801.3087129276973</c:v>
                </c:pt>
                <c:pt idx="140">
                  <c:v>6474.0697916544814</c:v>
                </c:pt>
                <c:pt idx="141">
                  <c:v>7660.1063408316186</c:v>
                </c:pt>
                <c:pt idx="142">
                  <c:v>8384.1183461551191</c:v>
                </c:pt>
              </c:numCache>
            </c:numRef>
          </c:val>
        </c:ser>
        <c:ser>
          <c:idx val="7"/>
          <c:order val="2"/>
          <c:tx>
            <c:strRef>
              <c:f>'Sparplan Buy and Hold'!$I$2</c:f>
              <c:strCache>
                <c:ptCount val="1"/>
                <c:pt idx="0">
                  <c:v>G/V iBoxx</c:v>
                </c:pt>
              </c:strCache>
            </c:strRef>
          </c:tx>
          <c:cat>
            <c:numRef>
              <c:f>'Sparplan Buy and Hold'!$A$3:$A$145</c:f>
              <c:numCache>
                <c:formatCode>dd/mm/yyyy</c:formatCode>
                <c:ptCount val="143"/>
                <c:pt idx="0">
                  <c:v>36160</c:v>
                </c:pt>
                <c:pt idx="1">
                  <c:v>36189</c:v>
                </c:pt>
                <c:pt idx="2">
                  <c:v>36217</c:v>
                </c:pt>
                <c:pt idx="3">
                  <c:v>36250</c:v>
                </c:pt>
                <c:pt idx="4">
                  <c:v>36280</c:v>
                </c:pt>
                <c:pt idx="5">
                  <c:v>36311</c:v>
                </c:pt>
                <c:pt idx="6">
                  <c:v>36341</c:v>
                </c:pt>
                <c:pt idx="7">
                  <c:v>36371</c:v>
                </c:pt>
                <c:pt idx="8">
                  <c:v>36403</c:v>
                </c:pt>
                <c:pt idx="9">
                  <c:v>36433</c:v>
                </c:pt>
                <c:pt idx="10">
                  <c:v>36462</c:v>
                </c:pt>
                <c:pt idx="11">
                  <c:v>36494</c:v>
                </c:pt>
                <c:pt idx="12">
                  <c:v>36525</c:v>
                </c:pt>
                <c:pt idx="13">
                  <c:v>36556</c:v>
                </c:pt>
                <c:pt idx="14">
                  <c:v>36585</c:v>
                </c:pt>
                <c:pt idx="15">
                  <c:v>36616</c:v>
                </c:pt>
                <c:pt idx="16">
                  <c:v>36644</c:v>
                </c:pt>
                <c:pt idx="17">
                  <c:v>36677</c:v>
                </c:pt>
                <c:pt idx="18">
                  <c:v>36707</c:v>
                </c:pt>
                <c:pt idx="19">
                  <c:v>36738</c:v>
                </c:pt>
                <c:pt idx="20">
                  <c:v>36769</c:v>
                </c:pt>
                <c:pt idx="21">
                  <c:v>36798</c:v>
                </c:pt>
                <c:pt idx="22">
                  <c:v>36830</c:v>
                </c:pt>
                <c:pt idx="23">
                  <c:v>36860</c:v>
                </c:pt>
                <c:pt idx="24">
                  <c:v>36889</c:v>
                </c:pt>
                <c:pt idx="25">
                  <c:v>36922</c:v>
                </c:pt>
                <c:pt idx="26">
                  <c:v>36950</c:v>
                </c:pt>
                <c:pt idx="27">
                  <c:v>36980</c:v>
                </c:pt>
                <c:pt idx="28">
                  <c:v>37011</c:v>
                </c:pt>
                <c:pt idx="29">
                  <c:v>37042</c:v>
                </c:pt>
                <c:pt idx="30">
                  <c:v>37071</c:v>
                </c:pt>
                <c:pt idx="31">
                  <c:v>37103</c:v>
                </c:pt>
                <c:pt idx="32">
                  <c:v>37134</c:v>
                </c:pt>
                <c:pt idx="33">
                  <c:v>37162</c:v>
                </c:pt>
                <c:pt idx="34">
                  <c:v>37195</c:v>
                </c:pt>
                <c:pt idx="35">
                  <c:v>37225</c:v>
                </c:pt>
                <c:pt idx="36">
                  <c:v>37256</c:v>
                </c:pt>
                <c:pt idx="37">
                  <c:v>37287</c:v>
                </c:pt>
                <c:pt idx="38">
                  <c:v>37315</c:v>
                </c:pt>
                <c:pt idx="39">
                  <c:v>37344</c:v>
                </c:pt>
                <c:pt idx="40">
                  <c:v>37376</c:v>
                </c:pt>
                <c:pt idx="41">
                  <c:v>37407</c:v>
                </c:pt>
                <c:pt idx="42">
                  <c:v>37435</c:v>
                </c:pt>
                <c:pt idx="43">
                  <c:v>37468</c:v>
                </c:pt>
                <c:pt idx="44">
                  <c:v>37498</c:v>
                </c:pt>
                <c:pt idx="45">
                  <c:v>37529</c:v>
                </c:pt>
                <c:pt idx="46">
                  <c:v>37560</c:v>
                </c:pt>
                <c:pt idx="47">
                  <c:v>37589</c:v>
                </c:pt>
                <c:pt idx="48">
                  <c:v>37621</c:v>
                </c:pt>
                <c:pt idx="49">
                  <c:v>37652</c:v>
                </c:pt>
                <c:pt idx="50">
                  <c:v>37680</c:v>
                </c:pt>
                <c:pt idx="51">
                  <c:v>37711</c:v>
                </c:pt>
                <c:pt idx="52">
                  <c:v>37741</c:v>
                </c:pt>
                <c:pt idx="53">
                  <c:v>37771</c:v>
                </c:pt>
                <c:pt idx="54">
                  <c:v>37802</c:v>
                </c:pt>
                <c:pt idx="55">
                  <c:v>37833</c:v>
                </c:pt>
                <c:pt idx="56">
                  <c:v>37862</c:v>
                </c:pt>
                <c:pt idx="57">
                  <c:v>37894</c:v>
                </c:pt>
                <c:pt idx="58">
                  <c:v>37925</c:v>
                </c:pt>
                <c:pt idx="59">
                  <c:v>37953</c:v>
                </c:pt>
                <c:pt idx="60">
                  <c:v>37986</c:v>
                </c:pt>
                <c:pt idx="61">
                  <c:v>38016</c:v>
                </c:pt>
                <c:pt idx="62">
                  <c:v>38044</c:v>
                </c:pt>
                <c:pt idx="63">
                  <c:v>38077</c:v>
                </c:pt>
                <c:pt idx="64">
                  <c:v>38107</c:v>
                </c:pt>
                <c:pt idx="65">
                  <c:v>38138</c:v>
                </c:pt>
                <c:pt idx="66">
                  <c:v>38168</c:v>
                </c:pt>
                <c:pt idx="67">
                  <c:v>38198</c:v>
                </c:pt>
                <c:pt idx="68">
                  <c:v>38230</c:v>
                </c:pt>
                <c:pt idx="69">
                  <c:v>38260</c:v>
                </c:pt>
                <c:pt idx="70">
                  <c:v>38289</c:v>
                </c:pt>
                <c:pt idx="71">
                  <c:v>38321</c:v>
                </c:pt>
                <c:pt idx="72">
                  <c:v>38352</c:v>
                </c:pt>
                <c:pt idx="73">
                  <c:v>38383</c:v>
                </c:pt>
                <c:pt idx="74">
                  <c:v>38411</c:v>
                </c:pt>
                <c:pt idx="75">
                  <c:v>38442</c:v>
                </c:pt>
                <c:pt idx="76">
                  <c:v>38471</c:v>
                </c:pt>
                <c:pt idx="77">
                  <c:v>38503</c:v>
                </c:pt>
                <c:pt idx="78">
                  <c:v>38533</c:v>
                </c:pt>
                <c:pt idx="79">
                  <c:v>38562</c:v>
                </c:pt>
                <c:pt idx="80">
                  <c:v>38595</c:v>
                </c:pt>
                <c:pt idx="81">
                  <c:v>38625</c:v>
                </c:pt>
                <c:pt idx="82">
                  <c:v>38656</c:v>
                </c:pt>
                <c:pt idx="83">
                  <c:v>38686</c:v>
                </c:pt>
                <c:pt idx="84">
                  <c:v>38716</c:v>
                </c:pt>
                <c:pt idx="85">
                  <c:v>38748</c:v>
                </c:pt>
                <c:pt idx="86">
                  <c:v>38776</c:v>
                </c:pt>
                <c:pt idx="87">
                  <c:v>38807</c:v>
                </c:pt>
                <c:pt idx="88">
                  <c:v>38835</c:v>
                </c:pt>
                <c:pt idx="89">
                  <c:v>38868</c:v>
                </c:pt>
                <c:pt idx="90">
                  <c:v>38898</c:v>
                </c:pt>
                <c:pt idx="91">
                  <c:v>38929</c:v>
                </c:pt>
                <c:pt idx="92">
                  <c:v>38960</c:v>
                </c:pt>
                <c:pt idx="93">
                  <c:v>38989</c:v>
                </c:pt>
                <c:pt idx="94">
                  <c:v>39021</c:v>
                </c:pt>
                <c:pt idx="95">
                  <c:v>39051</c:v>
                </c:pt>
                <c:pt idx="96">
                  <c:v>39080</c:v>
                </c:pt>
                <c:pt idx="97">
                  <c:v>39113</c:v>
                </c:pt>
                <c:pt idx="98">
                  <c:v>39141</c:v>
                </c:pt>
                <c:pt idx="99">
                  <c:v>39171</c:v>
                </c:pt>
                <c:pt idx="100">
                  <c:v>39202</c:v>
                </c:pt>
                <c:pt idx="101">
                  <c:v>39233</c:v>
                </c:pt>
                <c:pt idx="102">
                  <c:v>39262</c:v>
                </c:pt>
                <c:pt idx="103">
                  <c:v>39294</c:v>
                </c:pt>
                <c:pt idx="104">
                  <c:v>39325</c:v>
                </c:pt>
                <c:pt idx="105">
                  <c:v>39353</c:v>
                </c:pt>
                <c:pt idx="106">
                  <c:v>39386</c:v>
                </c:pt>
                <c:pt idx="107">
                  <c:v>39416</c:v>
                </c:pt>
                <c:pt idx="108">
                  <c:v>39447</c:v>
                </c:pt>
                <c:pt idx="109">
                  <c:v>39478</c:v>
                </c:pt>
                <c:pt idx="110">
                  <c:v>39507</c:v>
                </c:pt>
                <c:pt idx="111">
                  <c:v>39538</c:v>
                </c:pt>
                <c:pt idx="112">
                  <c:v>39568</c:v>
                </c:pt>
                <c:pt idx="113">
                  <c:v>39598</c:v>
                </c:pt>
                <c:pt idx="114">
                  <c:v>39629</c:v>
                </c:pt>
                <c:pt idx="115">
                  <c:v>39660</c:v>
                </c:pt>
                <c:pt idx="116">
                  <c:v>39689</c:v>
                </c:pt>
                <c:pt idx="117">
                  <c:v>39721</c:v>
                </c:pt>
                <c:pt idx="118">
                  <c:v>39752</c:v>
                </c:pt>
                <c:pt idx="119">
                  <c:v>39780</c:v>
                </c:pt>
                <c:pt idx="120">
                  <c:v>39813</c:v>
                </c:pt>
                <c:pt idx="121">
                  <c:v>39843</c:v>
                </c:pt>
                <c:pt idx="122">
                  <c:v>39871</c:v>
                </c:pt>
                <c:pt idx="123">
                  <c:v>39903</c:v>
                </c:pt>
                <c:pt idx="124">
                  <c:v>39933</c:v>
                </c:pt>
                <c:pt idx="125">
                  <c:v>39962</c:v>
                </c:pt>
                <c:pt idx="126">
                  <c:v>39994</c:v>
                </c:pt>
                <c:pt idx="127">
                  <c:v>40025</c:v>
                </c:pt>
                <c:pt idx="128">
                  <c:v>40056</c:v>
                </c:pt>
                <c:pt idx="129">
                  <c:v>40086</c:v>
                </c:pt>
                <c:pt idx="130">
                  <c:v>40116</c:v>
                </c:pt>
                <c:pt idx="131">
                  <c:v>40147</c:v>
                </c:pt>
                <c:pt idx="132">
                  <c:v>40178</c:v>
                </c:pt>
                <c:pt idx="133">
                  <c:v>40207</c:v>
                </c:pt>
                <c:pt idx="134">
                  <c:v>40235</c:v>
                </c:pt>
                <c:pt idx="135">
                  <c:v>40268</c:v>
                </c:pt>
                <c:pt idx="136">
                  <c:v>40298</c:v>
                </c:pt>
                <c:pt idx="137">
                  <c:v>40329</c:v>
                </c:pt>
                <c:pt idx="138">
                  <c:v>40359</c:v>
                </c:pt>
                <c:pt idx="139">
                  <c:v>40389</c:v>
                </c:pt>
                <c:pt idx="140">
                  <c:v>40421</c:v>
                </c:pt>
                <c:pt idx="141">
                  <c:v>40451</c:v>
                </c:pt>
                <c:pt idx="142">
                  <c:v>40480</c:v>
                </c:pt>
              </c:numCache>
            </c:numRef>
          </c:cat>
          <c:val>
            <c:numRef>
              <c:f>'Sparplan Buy and Hold'!$I$3:$I$145</c:f>
              <c:numCache>
                <c:formatCode>0.00</c:formatCode>
                <c:ptCount val="143"/>
                <c:pt idx="0">
                  <c:v>0</c:v>
                </c:pt>
                <c:pt idx="1">
                  <c:v>8.2200000000000273</c:v>
                </c:pt>
                <c:pt idx="2">
                  <c:v>-0.18000000000006366</c:v>
                </c:pt>
                <c:pt idx="3">
                  <c:v>3.4799999999997908</c:v>
                </c:pt>
                <c:pt idx="4">
                  <c:v>16.282978723404312</c:v>
                </c:pt>
                <c:pt idx="5">
                  <c:v>6.3516961622588042</c:v>
                </c:pt>
                <c:pt idx="6">
                  <c:v>-14.228793000596625</c:v>
                </c:pt>
                <c:pt idx="7">
                  <c:v>-31.527888446806401</c:v>
                </c:pt>
                <c:pt idx="8">
                  <c:v>-34.771468842971217</c:v>
                </c:pt>
                <c:pt idx="9">
                  <c:v>-39.997237259013218</c:v>
                </c:pt>
                <c:pt idx="10">
                  <c:v>-43.380060918108029</c:v>
                </c:pt>
                <c:pt idx="11">
                  <c:v>-30.332026804458565</c:v>
                </c:pt>
                <c:pt idx="12">
                  <c:v>-42.655170134016316</c:v>
                </c:pt>
                <c:pt idx="13">
                  <c:v>-52.961619930597863</c:v>
                </c:pt>
                <c:pt idx="14">
                  <c:v>-34.470636472025944</c:v>
                </c:pt>
                <c:pt idx="15">
                  <c:v>11.605256736218507</c:v>
                </c:pt>
                <c:pt idx="16">
                  <c:v>11.241733308263065</c:v>
                </c:pt>
                <c:pt idx="17">
                  <c:v>21.783912718967713</c:v>
                </c:pt>
                <c:pt idx="18">
                  <c:v>33.780185841493221</c:v>
                </c:pt>
                <c:pt idx="19">
                  <c:v>51.569178218978777</c:v>
                </c:pt>
                <c:pt idx="20">
                  <c:v>51.992725656537914</c:v>
                </c:pt>
                <c:pt idx="21">
                  <c:v>81.641046285680204</c:v>
                </c:pt>
                <c:pt idx="22">
                  <c:v>104.33736928255712</c:v>
                </c:pt>
                <c:pt idx="23">
                  <c:v>160.83672653010126</c:v>
                </c:pt>
                <c:pt idx="24">
                  <c:v>246.79301362465594</c:v>
                </c:pt>
                <c:pt idx="25">
                  <c:v>284.80345435012259</c:v>
                </c:pt>
                <c:pt idx="26">
                  <c:v>310.28893053808133</c:v>
                </c:pt>
                <c:pt idx="27">
                  <c:v>355.2454300269419</c:v>
                </c:pt>
                <c:pt idx="28">
                  <c:v>278.25409155122088</c:v>
                </c:pt>
                <c:pt idx="29">
                  <c:v>297.30644949525504</c:v>
                </c:pt>
                <c:pt idx="30">
                  <c:v>347.54300103349851</c:v>
                </c:pt>
                <c:pt idx="31">
                  <c:v>442.46386857625566</c:v>
                </c:pt>
                <c:pt idx="32">
                  <c:v>516.91132426116383</c:v>
                </c:pt>
                <c:pt idx="33">
                  <c:v>564.27764914356521</c:v>
                </c:pt>
                <c:pt idx="34">
                  <c:v>747.80840162133791</c:v>
                </c:pt>
                <c:pt idx="35">
                  <c:v>714.44984751735865</c:v>
                </c:pt>
                <c:pt idx="36">
                  <c:v>641.53519156040056</c:v>
                </c:pt>
                <c:pt idx="37">
                  <c:v>657.86291150157558</c:v>
                </c:pt>
                <c:pt idx="38">
                  <c:v>674.59389669709162</c:v>
                </c:pt>
                <c:pt idx="39">
                  <c:v>599.98353712342214</c:v>
                </c:pt>
                <c:pt idx="40">
                  <c:v>712.03634106242134</c:v>
                </c:pt>
                <c:pt idx="41">
                  <c:v>738.94335804911134</c:v>
                </c:pt>
                <c:pt idx="42">
                  <c:v>887.62452193987338</c:v>
                </c:pt>
                <c:pt idx="43">
                  <c:v>1024.1839471362091</c:v>
                </c:pt>
                <c:pt idx="44">
                  <c:v>1163.2791556902412</c:v>
                </c:pt>
                <c:pt idx="45">
                  <c:v>1365.8117589661852</c:v>
                </c:pt>
                <c:pt idx="46">
                  <c:v>1284.6153578841549</c:v>
                </c:pt>
                <c:pt idx="47">
                  <c:v>1354.1524668424408</c:v>
                </c:pt>
                <c:pt idx="48">
                  <c:v>1612.9591018011724</c:v>
                </c:pt>
                <c:pt idx="49">
                  <c:v>1788.7178114136404</c:v>
                </c:pt>
                <c:pt idx="50">
                  <c:v>1955.7296353128404</c:v>
                </c:pt>
                <c:pt idx="51">
                  <c:v>1907.4193323567415</c:v>
                </c:pt>
                <c:pt idx="52">
                  <c:v>1885.8623933244289</c:v>
                </c:pt>
                <c:pt idx="53">
                  <c:v>2192.3487122186634</c:v>
                </c:pt>
                <c:pt idx="54">
                  <c:v>2170.0380285030988</c:v>
                </c:pt>
                <c:pt idx="55">
                  <c:v>1977.685961748266</c:v>
                </c:pt>
                <c:pt idx="56">
                  <c:v>2022.2914730319462</c:v>
                </c:pt>
                <c:pt idx="57">
                  <c:v>2253.2808388842896</c:v>
                </c:pt>
                <c:pt idx="58">
                  <c:v>2109.9807286229843</c:v>
                </c:pt>
                <c:pt idx="59">
                  <c:v>2061.9257272615887</c:v>
                </c:pt>
                <c:pt idx="60">
                  <c:v>2237.9063357352316</c:v>
                </c:pt>
                <c:pt idx="61">
                  <c:v>2318.2441732487441</c:v>
                </c:pt>
                <c:pt idx="62">
                  <c:v>2514.5250731610977</c:v>
                </c:pt>
                <c:pt idx="63">
                  <c:v>2680.0431542413626</c:v>
                </c:pt>
                <c:pt idx="64">
                  <c:v>2502.7303144647685</c:v>
                </c:pt>
                <c:pt idx="65">
                  <c:v>2513.1068553890727</c:v>
                </c:pt>
                <c:pt idx="66">
                  <c:v>2561.9472734172159</c:v>
                </c:pt>
                <c:pt idx="67">
                  <c:v>2703.36938625326</c:v>
                </c:pt>
                <c:pt idx="68">
                  <c:v>2936.358392931139</c:v>
                </c:pt>
                <c:pt idx="69">
                  <c:v>3018.7724976331374</c:v>
                </c:pt>
                <c:pt idx="70">
                  <c:v>3207.0908854323316</c:v>
                </c:pt>
                <c:pt idx="71">
                  <c:v>3407.7443781532347</c:v>
                </c:pt>
                <c:pt idx="72">
                  <c:v>3565.0081068768668</c:v>
                </c:pt>
                <c:pt idx="73">
                  <c:v>3809.1945620066617</c:v>
                </c:pt>
                <c:pt idx="74">
                  <c:v>3636.8410828542183</c:v>
                </c:pt>
                <c:pt idx="75">
                  <c:v>3759.5742518256338</c:v>
                </c:pt>
                <c:pt idx="76">
                  <c:v>4038.7555564141803</c:v>
                </c:pt>
                <c:pt idx="77">
                  <c:v>4274.8798845396668</c:v>
                </c:pt>
                <c:pt idx="78">
                  <c:v>4509.1872411856093</c:v>
                </c:pt>
                <c:pt idx="79">
                  <c:v>4444.6897138894237</c:v>
                </c:pt>
                <c:pt idx="80">
                  <c:v>4690.5138910560963</c:v>
                </c:pt>
                <c:pt idx="81">
                  <c:v>4700.1119183548581</c:v>
                </c:pt>
                <c:pt idx="82">
                  <c:v>4427.042477387371</c:v>
                </c:pt>
                <c:pt idx="83">
                  <c:v>4377.455176511492</c:v>
                </c:pt>
                <c:pt idx="84">
                  <c:v>4633.4047373444555</c:v>
                </c:pt>
                <c:pt idx="85">
                  <c:v>4436.5873789520992</c:v>
                </c:pt>
                <c:pt idx="86">
                  <c:v>4476.7326419110759</c:v>
                </c:pt>
                <c:pt idx="87">
                  <c:v>4102.9776340705321</c:v>
                </c:pt>
                <c:pt idx="88">
                  <c:v>3904.9308312900685</c:v>
                </c:pt>
                <c:pt idx="89">
                  <c:v>3995.1475599495643</c:v>
                </c:pt>
                <c:pt idx="90">
                  <c:v>3967.8252801629133</c:v>
                </c:pt>
                <c:pt idx="91">
                  <c:v>4227.8751617096714</c:v>
                </c:pt>
                <c:pt idx="92">
                  <c:v>4518.9029165478205</c:v>
                </c:pt>
                <c:pt idx="93">
                  <c:v>4606.4521819197907</c:v>
                </c:pt>
                <c:pt idx="94">
                  <c:v>4676.3953135554075</c:v>
                </c:pt>
                <c:pt idx="95">
                  <c:v>4808.633142322913</c:v>
                </c:pt>
                <c:pt idx="96">
                  <c:v>4449.6270843309358</c:v>
                </c:pt>
                <c:pt idx="97">
                  <c:v>4321.458551457923</c:v>
                </c:pt>
                <c:pt idx="98">
                  <c:v>4583.3511078914307</c:v>
                </c:pt>
                <c:pt idx="99">
                  <c:v>4436.8998824936389</c:v>
                </c:pt>
                <c:pt idx="100">
                  <c:v>4366.6877177363276</c:v>
                </c:pt>
                <c:pt idx="101">
                  <c:v>4134.5437998956913</c:v>
                </c:pt>
                <c:pt idx="102">
                  <c:v>3980.9414020230761</c:v>
                </c:pt>
                <c:pt idx="103">
                  <c:v>4364.1244126980091</c:v>
                </c:pt>
                <c:pt idx="104">
                  <c:v>4580.705869630121</c:v>
                </c:pt>
                <c:pt idx="105">
                  <c:v>4600.304501812825</c:v>
                </c:pt>
                <c:pt idx="106">
                  <c:v>4857.2908938911496</c:v>
                </c:pt>
                <c:pt idx="107">
                  <c:v>5070.6379516828165</c:v>
                </c:pt>
                <c:pt idx="108">
                  <c:v>4958.8700487836904</c:v>
                </c:pt>
                <c:pt idx="109">
                  <c:v>5631.0343391544884</c:v>
                </c:pt>
                <c:pt idx="110">
                  <c:v>5847.8782781279006</c:v>
                </c:pt>
                <c:pt idx="111">
                  <c:v>5665.2474870097976</c:v>
                </c:pt>
                <c:pt idx="112">
                  <c:v>5484.2218322970111</c:v>
                </c:pt>
                <c:pt idx="113">
                  <c:v>5283.6319444368783</c:v>
                </c:pt>
                <c:pt idx="114">
                  <c:v>5084.9217841716891</c:v>
                </c:pt>
                <c:pt idx="115">
                  <c:v>5499.4938372083307</c:v>
                </c:pt>
                <c:pt idx="116">
                  <c:v>5842.2611287782674</c:v>
                </c:pt>
                <c:pt idx="117">
                  <c:v>5849.3265741575815</c:v>
                </c:pt>
                <c:pt idx="118">
                  <c:v>5376.4931021939192</c:v>
                </c:pt>
                <c:pt idx="119">
                  <c:v>6192.5452270519381</c:v>
                </c:pt>
                <c:pt idx="120">
                  <c:v>6940.8105620155693</c:v>
                </c:pt>
                <c:pt idx="121">
                  <c:v>6692.1469396861648</c:v>
                </c:pt>
                <c:pt idx="122">
                  <c:v>6720.4218850366597</c:v>
                </c:pt>
                <c:pt idx="123">
                  <c:v>7213.1480607412232</c:v>
                </c:pt>
                <c:pt idx="124">
                  <c:v>7555.4003044044366</c:v>
                </c:pt>
                <c:pt idx="125">
                  <c:v>7418.9417229992614</c:v>
                </c:pt>
                <c:pt idx="126">
                  <c:v>7742.4437754943065</c:v>
                </c:pt>
                <c:pt idx="127">
                  <c:v>8274.9824301635526</c:v>
                </c:pt>
                <c:pt idx="128">
                  <c:v>8565.4868932484969</c:v>
                </c:pt>
                <c:pt idx="129">
                  <c:v>8842.4021932791438</c:v>
                </c:pt>
                <c:pt idx="130">
                  <c:v>8765.7595947597438</c:v>
                </c:pt>
                <c:pt idx="131">
                  <c:v>9043.1941469589656</c:v>
                </c:pt>
                <c:pt idx="132">
                  <c:v>8849.6789057387796</c:v>
                </c:pt>
                <c:pt idx="133">
                  <c:v>8802.3553831537574</c:v>
                </c:pt>
                <c:pt idx="134">
                  <c:v>9114.8790862402893</c:v>
                </c:pt>
                <c:pt idx="135">
                  <c:v>9577.9681380425318</c:v>
                </c:pt>
                <c:pt idx="136">
                  <c:v>9373.5130934795234</c:v>
                </c:pt>
                <c:pt idx="137">
                  <c:v>9761.6028863061802</c:v>
                </c:pt>
                <c:pt idx="138">
                  <c:v>9333.6377670332513</c:v>
                </c:pt>
                <c:pt idx="139">
                  <c:v>9685.098663710909</c:v>
                </c:pt>
                <c:pt idx="140">
                  <c:v>10654.415104832187</c:v>
                </c:pt>
                <c:pt idx="141">
                  <c:v>10171.494963781661</c:v>
                </c:pt>
                <c:pt idx="142">
                  <c:v>10089.722491679975</c:v>
                </c:pt>
              </c:numCache>
            </c:numRef>
          </c:val>
        </c:ser>
        <c:ser>
          <c:idx val="0"/>
          <c:order val="3"/>
          <c:tx>
            <c:strRef>
              <c:f>'Sparplan Buy and Hold'!$J$2</c:f>
              <c:strCache>
                <c:ptCount val="1"/>
                <c:pt idx="0">
                  <c:v>G/V 50-50</c:v>
                </c:pt>
              </c:strCache>
            </c:strRef>
          </c:tx>
          <c:val>
            <c:numRef>
              <c:f>'Sparplan Buy and Hold'!$J$3:$J$145</c:f>
              <c:numCache>
                <c:formatCode>0.00</c:formatCode>
                <c:ptCount val="143"/>
                <c:pt idx="0">
                  <c:v>0</c:v>
                </c:pt>
                <c:pt idx="1">
                  <c:v>11.569999999999936</c:v>
                </c:pt>
                <c:pt idx="2">
                  <c:v>14.704999999999927</c:v>
                </c:pt>
                <c:pt idx="3">
                  <c:v>41.444999999999709</c:v>
                </c:pt>
                <c:pt idx="4">
                  <c:v>108.41968672624375</c:v>
                </c:pt>
                <c:pt idx="5">
                  <c:v>94.063557410629983</c:v>
                </c:pt>
                <c:pt idx="6">
                  <c:v>129.83773820399665</c:v>
                </c:pt>
                <c:pt idx="7">
                  <c:v>75.79845291323295</c:v>
                </c:pt>
                <c:pt idx="8">
                  <c:v>93.337357506135049</c:v>
                </c:pt>
                <c:pt idx="9">
                  <c:v>58.614179072512343</c:v>
                </c:pt>
                <c:pt idx="10">
                  <c:v>102.88129475122241</c:v>
                </c:pt>
                <c:pt idx="11">
                  <c:v>221.6828351198028</c:v>
                </c:pt>
                <c:pt idx="12">
                  <c:v>362.25613266193068</c:v>
                </c:pt>
                <c:pt idx="13">
                  <c:v>340.34128447436433</c:v>
                </c:pt>
                <c:pt idx="14">
                  <c:v>420.7195540597495</c:v>
                </c:pt>
                <c:pt idx="15">
                  <c:v>498.91639320341437</c:v>
                </c:pt>
                <c:pt idx="16">
                  <c:v>457.75963221627671</c:v>
                </c:pt>
                <c:pt idx="17">
                  <c:v>381.13579190036398</c:v>
                </c:pt>
                <c:pt idx="18">
                  <c:v>375.52655222978137</c:v>
                </c:pt>
                <c:pt idx="19">
                  <c:v>408.24081189603021</c:v>
                </c:pt>
                <c:pt idx="20">
                  <c:v>532.34795104177283</c:v>
                </c:pt>
                <c:pt idx="21">
                  <c:v>413.94287352348874</c:v>
                </c:pt>
                <c:pt idx="22">
                  <c:v>441.15379372197458</c:v>
                </c:pt>
                <c:pt idx="23">
                  <c:v>241.65812139858463</c:v>
                </c:pt>
                <c:pt idx="24">
                  <c:v>198.93011065726932</c:v>
                </c:pt>
                <c:pt idx="25">
                  <c:v>407.46281573208034</c:v>
                </c:pt>
                <c:pt idx="26">
                  <c:v>233.01922888096124</c:v>
                </c:pt>
                <c:pt idx="27">
                  <c:v>123.58370236376322</c:v>
                </c:pt>
                <c:pt idx="28">
                  <c:v>251.60910477276502</c:v>
                </c:pt>
                <c:pt idx="29">
                  <c:v>356.43132334260372</c:v>
                </c:pt>
                <c:pt idx="30">
                  <c:v>280.77676677127965</c:v>
                </c:pt>
                <c:pt idx="31">
                  <c:v>136.07353016999514</c:v>
                </c:pt>
                <c:pt idx="32">
                  <c:v>-9.7769174365621438</c:v>
                </c:pt>
                <c:pt idx="33">
                  <c:v>-381.69267921713981</c:v>
                </c:pt>
                <c:pt idx="34">
                  <c:v>-135.68815103217912</c:v>
                </c:pt>
                <c:pt idx="35">
                  <c:v>88.27185097988513</c:v>
                </c:pt>
                <c:pt idx="36">
                  <c:v>195.59273113458221</c:v>
                </c:pt>
                <c:pt idx="37">
                  <c:v>282.33576255305525</c:v>
                </c:pt>
                <c:pt idx="38">
                  <c:v>275.59816453016902</c:v>
                </c:pt>
                <c:pt idx="39">
                  <c:v>418.04531319587113</c:v>
                </c:pt>
                <c:pt idx="40">
                  <c:v>306.85852651992354</c:v>
                </c:pt>
                <c:pt idx="41">
                  <c:v>143.98473613528768</c:v>
                </c:pt>
                <c:pt idx="42">
                  <c:v>-220.78308673920765</c:v>
                </c:pt>
                <c:pt idx="43">
                  <c:v>-483.58918942798846</c:v>
                </c:pt>
                <c:pt idx="44">
                  <c:v>-406.15770570140376</c:v>
                </c:pt>
                <c:pt idx="45">
                  <c:v>-760.21402829531689</c:v>
                </c:pt>
                <c:pt idx="46">
                  <c:v>-557.99784610125062</c:v>
                </c:pt>
                <c:pt idx="47">
                  <c:v>-323.96991891317521</c:v>
                </c:pt>
                <c:pt idx="48">
                  <c:v>-536.39505151871708</c:v>
                </c:pt>
                <c:pt idx="49">
                  <c:v>-628.38260862302195</c:v>
                </c:pt>
                <c:pt idx="50">
                  <c:v>-674.06307183044737</c:v>
                </c:pt>
                <c:pt idx="51">
                  <c:v>-804.57455456218304</c:v>
                </c:pt>
                <c:pt idx="52">
                  <c:v>-509.32327616254588</c:v>
                </c:pt>
                <c:pt idx="53">
                  <c:v>-288.75878547983666</c:v>
                </c:pt>
                <c:pt idx="54">
                  <c:v>-89.568171655973856</c:v>
                </c:pt>
                <c:pt idx="55">
                  <c:v>92.164312297707511</c:v>
                </c:pt>
                <c:pt idx="56">
                  <c:v>391.67197760070485</c:v>
                </c:pt>
                <c:pt idx="57">
                  <c:v>276.01996582377251</c:v>
                </c:pt>
                <c:pt idx="58">
                  <c:v>599.79564566969566</c:v>
                </c:pt>
                <c:pt idx="59">
                  <c:v>535.42479318431288</c:v>
                </c:pt>
                <c:pt idx="60">
                  <c:v>714.19273130004512</c:v>
                </c:pt>
                <c:pt idx="61">
                  <c:v>1012.0329201699933</c:v>
                </c:pt>
                <c:pt idx="62">
                  <c:v>1325.174848687444</c:v>
                </c:pt>
                <c:pt idx="63">
                  <c:v>1384.5863188913208</c:v>
                </c:pt>
                <c:pt idx="64">
                  <c:v>1176.7443912991239</c:v>
                </c:pt>
                <c:pt idx="65">
                  <c:v>1038.0328243988624</c:v>
                </c:pt>
                <c:pt idx="66">
                  <c:v>1174.9967187764014</c:v>
                </c:pt>
                <c:pt idx="67">
                  <c:v>1120.1423306888464</c:v>
                </c:pt>
                <c:pt idx="68">
                  <c:v>1263.2908841836561</c:v>
                </c:pt>
                <c:pt idx="69">
                  <c:v>1440.3798168192261</c:v>
                </c:pt>
                <c:pt idx="70">
                  <c:v>1566.5078130171423</c:v>
                </c:pt>
                <c:pt idx="71">
                  <c:v>1911.7621258443105</c:v>
                </c:pt>
                <c:pt idx="72">
                  <c:v>2150.5529516835013</c:v>
                </c:pt>
                <c:pt idx="73">
                  <c:v>2562.1392578902814</c:v>
                </c:pt>
                <c:pt idx="74">
                  <c:v>2810.0907686968567</c:v>
                </c:pt>
                <c:pt idx="75">
                  <c:v>2690.0027970851588</c:v>
                </c:pt>
                <c:pt idx="76">
                  <c:v>2608.8629342700515</c:v>
                </c:pt>
                <c:pt idx="77">
                  <c:v>3236.217598093368</c:v>
                </c:pt>
                <c:pt idx="78">
                  <c:v>3722.1810121748167</c:v>
                </c:pt>
                <c:pt idx="79">
                  <c:v>4145.495787371412</c:v>
                </c:pt>
                <c:pt idx="80">
                  <c:v>4248.3546822253775</c:v>
                </c:pt>
                <c:pt idx="81">
                  <c:v>4942.3989149885892</c:v>
                </c:pt>
                <c:pt idx="82">
                  <c:v>4333.725383920475</c:v>
                </c:pt>
                <c:pt idx="83">
                  <c:v>4978.9437651180124</c:v>
                </c:pt>
                <c:pt idx="84">
                  <c:v>5577.739337204679</c:v>
                </c:pt>
                <c:pt idx="85">
                  <c:v>6132.1418711163424</c:v>
                </c:pt>
                <c:pt idx="86">
                  <c:v>6445.421771381094</c:v>
                </c:pt>
                <c:pt idx="87">
                  <c:v>6357.4623604222652</c:v>
                </c:pt>
                <c:pt idx="88">
                  <c:v>6432.1431413631144</c:v>
                </c:pt>
                <c:pt idx="89">
                  <c:v>5338.1914689419318</c:v>
                </c:pt>
                <c:pt idx="90">
                  <c:v>5305.5640132653643</c:v>
                </c:pt>
                <c:pt idx="91">
                  <c:v>5553.1795561518302</c:v>
                </c:pt>
                <c:pt idx="92">
                  <c:v>5982.3233865772636</c:v>
                </c:pt>
                <c:pt idx="93">
                  <c:v>6323.7278059981763</c:v>
                </c:pt>
                <c:pt idx="94">
                  <c:v>6878.9969868442349</c:v>
                </c:pt>
                <c:pt idx="95">
                  <c:v>7145.8041141509748</c:v>
                </c:pt>
                <c:pt idx="96">
                  <c:v>7576.8344030954831</c:v>
                </c:pt>
                <c:pt idx="97">
                  <c:v>7771.8573253502182</c:v>
                </c:pt>
                <c:pt idx="98">
                  <c:v>7560.8958398596151</c:v>
                </c:pt>
                <c:pt idx="99">
                  <c:v>7871.4493655155675</c:v>
                </c:pt>
                <c:pt idx="100">
                  <c:v>8233.5910673978542</c:v>
                </c:pt>
                <c:pt idx="101">
                  <c:v>8789.1232993826889</c:v>
                </c:pt>
                <c:pt idx="102">
                  <c:v>8839.2143798273755</c:v>
                </c:pt>
                <c:pt idx="103">
                  <c:v>8936.9801866775997</c:v>
                </c:pt>
                <c:pt idx="104">
                  <c:v>8735.1685156386957</c:v>
                </c:pt>
                <c:pt idx="105">
                  <c:v>9039.1940710177805</c:v>
                </c:pt>
                <c:pt idx="106">
                  <c:v>10177.615312915073</c:v>
                </c:pt>
                <c:pt idx="107">
                  <c:v>8850.1370250087894</c:v>
                </c:pt>
                <c:pt idx="108">
                  <c:v>8690.6890013797129</c:v>
                </c:pt>
                <c:pt idx="109">
                  <c:v>6896.9550151262447</c:v>
                </c:pt>
                <c:pt idx="110">
                  <c:v>7219.7576544145923</c:v>
                </c:pt>
                <c:pt idx="111">
                  <c:v>6136.0912047505044</c:v>
                </c:pt>
                <c:pt idx="112">
                  <c:v>7116.4826881990339</c:v>
                </c:pt>
                <c:pt idx="113">
                  <c:v>7130.8520737315921</c:v>
                </c:pt>
                <c:pt idx="114">
                  <c:v>5307.106447342012</c:v>
                </c:pt>
                <c:pt idx="115">
                  <c:v>5108.1490012796312</c:v>
                </c:pt>
                <c:pt idx="116">
                  <c:v>5357.5695898744452</c:v>
                </c:pt>
                <c:pt idx="117">
                  <c:v>3595.7737621828892</c:v>
                </c:pt>
                <c:pt idx="118">
                  <c:v>1246.5951000814748</c:v>
                </c:pt>
                <c:pt idx="119">
                  <c:v>843.81762872452236</c:v>
                </c:pt>
                <c:pt idx="120">
                  <c:v>862.45773350746094</c:v>
                </c:pt>
                <c:pt idx="121">
                  <c:v>663.87354271032382</c:v>
                </c:pt>
                <c:pt idx="122">
                  <c:v>-27.448054320404481</c:v>
                </c:pt>
                <c:pt idx="123">
                  <c:v>713.27591578293504</c:v>
                </c:pt>
                <c:pt idx="124">
                  <c:v>2462.2124122052992</c:v>
                </c:pt>
                <c:pt idx="125">
                  <c:v>3059.0676426108184</c:v>
                </c:pt>
                <c:pt idx="126">
                  <c:v>3146.4405745742479</c:v>
                </c:pt>
                <c:pt idx="127">
                  <c:v>4501.8936055695449</c:v>
                </c:pt>
                <c:pt idx="128">
                  <c:v>4971.6381360548185</c:v>
                </c:pt>
                <c:pt idx="129">
                  <c:v>5766.5543424247298</c:v>
                </c:pt>
                <c:pt idx="130">
                  <c:v>5437.1053014929275</c:v>
                </c:pt>
                <c:pt idx="131">
                  <c:v>5800.5719495895391</c:v>
                </c:pt>
                <c:pt idx="132">
                  <c:v>6748.9816122685806</c:v>
                </c:pt>
                <c:pt idx="133">
                  <c:v>6446.1158604938755</c:v>
                </c:pt>
                <c:pt idx="134">
                  <c:v>6758.2670403209631</c:v>
                </c:pt>
                <c:pt idx="135">
                  <c:v>8276.220903386311</c:v>
                </c:pt>
                <c:pt idx="136">
                  <c:v>8460.431922590411</c:v>
                </c:pt>
                <c:pt idx="137">
                  <c:v>8017.4841000229644</c:v>
                </c:pt>
                <c:pt idx="138">
                  <c:v>7546.5365835369812</c:v>
                </c:pt>
                <c:pt idx="139">
                  <c:v>8243.2036883193068</c:v>
                </c:pt>
                <c:pt idx="140">
                  <c:v>8564.2424482433344</c:v>
                </c:pt>
                <c:pt idx="141">
                  <c:v>8915.8006523066433</c:v>
                </c:pt>
                <c:pt idx="142">
                  <c:v>9236.9204189175507</c:v>
                </c:pt>
              </c:numCache>
            </c:numRef>
          </c:val>
        </c:ser>
        <c:ser>
          <c:idx val="1"/>
          <c:order val="4"/>
          <c:tx>
            <c:strRef>
              <c:f>'Sparplan Rebalancing'!$D$2</c:f>
              <c:strCache>
                <c:ptCount val="1"/>
                <c:pt idx="0">
                  <c:v>G/V Chelona REB</c:v>
                </c:pt>
              </c:strCache>
            </c:strRef>
          </c:tx>
          <c:val>
            <c:numRef>
              <c:f>'Sparplan Rebalancing'!$D$3:$D$145</c:f>
              <c:numCache>
                <c:formatCode>0.00</c:formatCode>
                <c:ptCount val="143"/>
                <c:pt idx="0">
                  <c:v>0</c:v>
                </c:pt>
                <c:pt idx="1">
                  <c:v>13.245000000000005</c:v>
                </c:pt>
                <c:pt idx="2">
                  <c:v>22.147499999999923</c:v>
                </c:pt>
                <c:pt idx="3">
                  <c:v>60.427500000000009</c:v>
                </c:pt>
                <c:pt idx="4">
                  <c:v>154.48804072766347</c:v>
                </c:pt>
                <c:pt idx="5">
                  <c:v>137.91948803481546</c:v>
                </c:pt>
                <c:pt idx="6">
                  <c:v>201.8710038062934</c:v>
                </c:pt>
                <c:pt idx="7">
                  <c:v>129.4616235932524</c:v>
                </c:pt>
                <c:pt idx="8">
                  <c:v>157.39177068068784</c:v>
                </c:pt>
                <c:pt idx="9">
                  <c:v>107.91988723827535</c:v>
                </c:pt>
                <c:pt idx="10">
                  <c:v>176.01197258588809</c:v>
                </c:pt>
                <c:pt idx="11">
                  <c:v>347.69026608193326</c:v>
                </c:pt>
                <c:pt idx="12">
                  <c:v>564.71178405990395</c:v>
                </c:pt>
                <c:pt idx="13">
                  <c:v>532.39234308811547</c:v>
                </c:pt>
                <c:pt idx="14">
                  <c:v>640.91607960955162</c:v>
                </c:pt>
                <c:pt idx="15">
                  <c:v>735.32249851990309</c:v>
                </c:pt>
                <c:pt idx="16">
                  <c:v>682.33492003979154</c:v>
                </c:pt>
                <c:pt idx="17">
                  <c:v>572.54473326432981</c:v>
                </c:pt>
                <c:pt idx="18">
                  <c:v>559.00332209148655</c:v>
                </c:pt>
                <c:pt idx="19">
                  <c:v>603.64141298701543</c:v>
                </c:pt>
                <c:pt idx="20">
                  <c:v>783.14378930265957</c:v>
                </c:pt>
                <c:pt idx="21">
                  <c:v>604.84954069003379</c:v>
                </c:pt>
                <c:pt idx="22">
                  <c:v>639.91151390080086</c:v>
                </c:pt>
                <c:pt idx="23">
                  <c:v>329.84630922169254</c:v>
                </c:pt>
                <c:pt idx="24">
                  <c:v>232.09097246001238</c:v>
                </c:pt>
                <c:pt idx="25">
                  <c:v>540.37277578469821</c:v>
                </c:pt>
                <c:pt idx="26">
                  <c:v>258.84051750094568</c:v>
                </c:pt>
                <c:pt idx="27">
                  <c:v>62.887432665699635</c:v>
                </c:pt>
                <c:pt idx="28">
                  <c:v>299.67219986677537</c:v>
                </c:pt>
                <c:pt idx="29">
                  <c:v>459.87117852095798</c:v>
                </c:pt>
                <c:pt idx="30">
                  <c:v>322.03009538462538</c:v>
                </c:pt>
                <c:pt idx="31">
                  <c:v>37.311288632956348</c:v>
                </c:pt>
                <c:pt idx="32">
                  <c:v>-219.98039584592607</c:v>
                </c:pt>
                <c:pt idx="33">
                  <c:v>-816.22068066969769</c:v>
                </c:pt>
                <c:pt idx="34">
                  <c:v>-540.12981638482051</c:v>
                </c:pt>
                <c:pt idx="35">
                  <c:v>-172.11034991786346</c:v>
                </c:pt>
                <c:pt idx="36">
                  <c:v>37.2374284369007</c:v>
                </c:pt>
                <c:pt idx="37">
                  <c:v>159.55545265604724</c:v>
                </c:pt>
                <c:pt idx="38">
                  <c:v>142.17235869789329</c:v>
                </c:pt>
                <c:pt idx="39">
                  <c:v>408.55156864587843</c:v>
                </c:pt>
                <c:pt idx="40">
                  <c:v>177.54462208276163</c:v>
                </c:pt>
                <c:pt idx="41">
                  <c:v>-86.253688821367177</c:v>
                </c:pt>
                <c:pt idx="42">
                  <c:v>-735.71892255501371</c:v>
                </c:pt>
                <c:pt idx="43">
                  <c:v>-1218.5369735495087</c:v>
                </c:pt>
                <c:pt idx="44">
                  <c:v>-1171.9131570892077</c:v>
                </c:pt>
                <c:pt idx="45">
                  <c:v>-1827.3772900951672</c:v>
                </c:pt>
                <c:pt idx="46">
                  <c:v>-1476.0238815313314</c:v>
                </c:pt>
                <c:pt idx="47">
                  <c:v>-1149.4416145635842</c:v>
                </c:pt>
                <c:pt idx="48">
                  <c:v>-1604.7109223967782</c:v>
                </c:pt>
                <c:pt idx="49">
                  <c:v>-1880.3272726355535</c:v>
                </c:pt>
                <c:pt idx="50">
                  <c:v>-2063.9365141915514</c:v>
                </c:pt>
                <c:pt idx="51">
                  <c:v>-2253.1137120462554</c:v>
                </c:pt>
                <c:pt idx="52">
                  <c:v>-1740.4364313542756</c:v>
                </c:pt>
                <c:pt idx="53">
                  <c:v>-1569.1454520546977</c:v>
                </c:pt>
                <c:pt idx="54">
                  <c:v>-1225.5489136349825</c:v>
                </c:pt>
                <c:pt idx="55">
                  <c:v>-797.99589725592341</c:v>
                </c:pt>
                <c:pt idx="56">
                  <c:v>-332.41762164285501</c:v>
                </c:pt>
                <c:pt idx="57">
                  <c:v>-675.16756252660161</c:v>
                </c:pt>
                <c:pt idx="58">
                  <c:v>-40.702741534967572</c:v>
                </c:pt>
                <c:pt idx="59">
                  <c:v>-115.87402889505393</c:v>
                </c:pt>
                <c:pt idx="60">
                  <c:v>69.363113428093129</c:v>
                </c:pt>
                <c:pt idx="61">
                  <c:v>486.43661301508291</c:v>
                </c:pt>
                <c:pt idx="62">
                  <c:v>859.7934788676157</c:v>
                </c:pt>
                <c:pt idx="63">
                  <c:v>849.57597202019861</c:v>
                </c:pt>
                <c:pt idx="64">
                  <c:v>645.74407653562776</c:v>
                </c:pt>
                <c:pt idx="65">
                  <c:v>437.41978055878462</c:v>
                </c:pt>
                <c:pt idx="66">
                  <c:v>629.69169471496934</c:v>
                </c:pt>
                <c:pt idx="67">
                  <c:v>457.37021794260727</c:v>
                </c:pt>
                <c:pt idx="68">
                  <c:v>539.67263253149213</c:v>
                </c:pt>
                <c:pt idx="69">
                  <c:v>762.15403076982147</c:v>
                </c:pt>
                <c:pt idx="70">
                  <c:v>855.02021378558857</c:v>
                </c:pt>
                <c:pt idx="71">
                  <c:v>1269.7479924253075</c:v>
                </c:pt>
                <c:pt idx="72">
                  <c:v>1557.993999956052</c:v>
                </c:pt>
                <c:pt idx="73">
                  <c:v>2047.1273243776923</c:v>
                </c:pt>
                <c:pt idx="74">
                  <c:v>2497.2556628841921</c:v>
                </c:pt>
                <c:pt idx="75">
                  <c:v>2262.7482838486831</c:v>
                </c:pt>
                <c:pt idx="76">
                  <c:v>1984.6724126369299</c:v>
                </c:pt>
                <c:pt idx="77">
                  <c:v>2840.6191070201239</c:v>
                </c:pt>
                <c:pt idx="78">
                  <c:v>3455.8846257776531</c:v>
                </c:pt>
                <c:pt idx="79">
                  <c:v>4138.4684398395584</c:v>
                </c:pt>
                <c:pt idx="80">
                  <c:v>4148.2568302796644</c:v>
                </c:pt>
                <c:pt idx="81">
                  <c:v>5190.3754286295152</c:v>
                </c:pt>
                <c:pt idx="82">
                  <c:v>4424.6198549777473</c:v>
                </c:pt>
                <c:pt idx="83">
                  <c:v>5434.3989769453037</c:v>
                </c:pt>
                <c:pt idx="84">
                  <c:v>6192.3102423555538</c:v>
                </c:pt>
                <c:pt idx="85">
                  <c:v>7003.4484602978519</c:v>
                </c:pt>
                <c:pt idx="86">
                  <c:v>7440.3115399743219</c:v>
                </c:pt>
                <c:pt idx="87">
                  <c:v>7486.0466812542472</c:v>
                </c:pt>
                <c:pt idx="88">
                  <c:v>7625.8090758322214</c:v>
                </c:pt>
                <c:pt idx="89">
                  <c:v>6080.4380499224098</c:v>
                </c:pt>
                <c:pt idx="90">
                  <c:v>6062.534968787495</c:v>
                </c:pt>
                <c:pt idx="91">
                  <c:v>6313.2605648031313</c:v>
                </c:pt>
                <c:pt idx="92">
                  <c:v>6814.7898761878314</c:v>
                </c:pt>
                <c:pt idx="93">
                  <c:v>7286.7247453959862</c:v>
                </c:pt>
                <c:pt idx="94">
                  <c:v>8059.5029488337132</c:v>
                </c:pt>
                <c:pt idx="95">
                  <c:v>8313.3749293728506</c:v>
                </c:pt>
                <c:pt idx="96">
                  <c:v>9072.4807935365498</c:v>
                </c:pt>
                <c:pt idx="97">
                  <c:v>9421.6037248152315</c:v>
                </c:pt>
                <c:pt idx="98">
                  <c:v>8989.4509448028657</c:v>
                </c:pt>
                <c:pt idx="99">
                  <c:v>9437.4585966215891</c:v>
                </c:pt>
                <c:pt idx="100">
                  <c:v>9979.9470484247577</c:v>
                </c:pt>
                <c:pt idx="101">
                  <c:v>10849.601480922687</c:v>
                </c:pt>
                <c:pt idx="102">
                  <c:v>10911.458316910979</c:v>
                </c:pt>
                <c:pt idx="103">
                  <c:v>10767.732200859744</c:v>
                </c:pt>
                <c:pt idx="104">
                  <c:v>10461.944867418981</c:v>
                </c:pt>
                <c:pt idx="105">
                  <c:v>10828.080254081924</c:v>
                </c:pt>
                <c:pt idx="106">
                  <c:v>12181.747904631386</c:v>
                </c:pt>
                <c:pt idx="107">
                  <c:v>10313.286761511739</c:v>
                </c:pt>
                <c:pt idx="108">
                  <c:v>10124.696918945188</c:v>
                </c:pt>
                <c:pt idx="109">
                  <c:v>7466.8350379534277</c:v>
                </c:pt>
                <c:pt idx="110">
                  <c:v>7616.3305717562544</c:v>
                </c:pt>
                <c:pt idx="111">
                  <c:v>6301.941717367914</c:v>
                </c:pt>
                <c:pt idx="112">
                  <c:v>7679.4952465758324</c:v>
                </c:pt>
                <c:pt idx="113">
                  <c:v>7756.5033564380356</c:v>
                </c:pt>
                <c:pt idx="114">
                  <c:v>5328.0314326134867</c:v>
                </c:pt>
                <c:pt idx="115">
                  <c:v>4921.7922779159016</c:v>
                </c:pt>
                <c:pt idx="116">
                  <c:v>5299.4133015894404</c:v>
                </c:pt>
                <c:pt idx="117">
                  <c:v>2936.9005511237119</c:v>
                </c:pt>
                <c:pt idx="118">
                  <c:v>-89.966051460040035</c:v>
                </c:pt>
                <c:pt idx="119">
                  <c:v>-1047.0529568483471</c:v>
                </c:pt>
                <c:pt idx="120">
                  <c:v>-1383.5546130946022</c:v>
                </c:pt>
                <c:pt idx="121">
                  <c:v>-1615.6124944528565</c:v>
                </c:pt>
                <c:pt idx="122">
                  <c:v>-2959.460407332037</c:v>
                </c:pt>
                <c:pt idx="123">
                  <c:v>-2061.9001895487309</c:v>
                </c:pt>
                <c:pt idx="124">
                  <c:v>763.72891296596208</c:v>
                </c:pt>
                <c:pt idx="125">
                  <c:v>1808.6917387180001</c:v>
                </c:pt>
                <c:pt idx="126">
                  <c:v>1734.6970918109437</c:v>
                </c:pt>
                <c:pt idx="127">
                  <c:v>3707.8511736431174</c:v>
                </c:pt>
                <c:pt idx="128">
                  <c:v>4460.7988847186134</c:v>
                </c:pt>
                <c:pt idx="129">
                  <c:v>5587.1792638127554</c:v>
                </c:pt>
                <c:pt idx="130">
                  <c:v>5018.3489072600132</c:v>
                </c:pt>
                <c:pt idx="131">
                  <c:v>5448.1864198958065</c:v>
                </c:pt>
                <c:pt idx="132">
                  <c:v>7187.1121383028003</c:v>
                </c:pt>
                <c:pt idx="133">
                  <c:v>6722.6368806230385</c:v>
                </c:pt>
                <c:pt idx="134">
                  <c:v>7023.4160794805284</c:v>
                </c:pt>
                <c:pt idx="135">
                  <c:v>9168.4656398461811</c:v>
                </c:pt>
                <c:pt idx="136">
                  <c:v>9505.841306699047</c:v>
                </c:pt>
                <c:pt idx="137">
                  <c:v>8479.8278837963589</c:v>
                </c:pt>
                <c:pt idx="138">
                  <c:v>7866.1495102492918</c:v>
                </c:pt>
                <c:pt idx="139">
                  <c:v>8851.2635844818287</c:v>
                </c:pt>
                <c:pt idx="140">
                  <c:v>8729.584986362519</c:v>
                </c:pt>
                <c:pt idx="141">
                  <c:v>9531.6834583115779</c:v>
                </c:pt>
                <c:pt idx="142">
                  <c:v>10147.906078502929</c:v>
                </c:pt>
              </c:numCache>
            </c:numRef>
          </c:val>
        </c:ser>
        <c:marker val="1"/>
        <c:axId val="67798528"/>
        <c:axId val="67800064"/>
      </c:lineChart>
      <c:catAx>
        <c:axId val="67798528"/>
        <c:scaling>
          <c:orientation val="minMax"/>
        </c:scaling>
        <c:axPos val="b"/>
        <c:numFmt formatCode="dd/mm/yyyy" sourceLinked="1"/>
        <c:tickLblPos val="nextTo"/>
        <c:crossAx val="67800064"/>
        <c:crosses val="autoZero"/>
        <c:auto val="1"/>
        <c:lblAlgn val="ctr"/>
        <c:lblOffset val="100"/>
      </c:catAx>
      <c:valAx>
        <c:axId val="67800064"/>
        <c:scaling>
          <c:orientation val="minMax"/>
        </c:scaling>
        <c:axPos val="l"/>
        <c:majorGridlines/>
        <c:numFmt formatCode="0.00" sourceLinked="1"/>
        <c:tickLblPos val="nextTo"/>
        <c:crossAx val="67798528"/>
        <c:crosses val="autoZero"/>
        <c:crossBetween val="between"/>
      </c:valAx>
    </c:plotArea>
    <c:legend>
      <c:legendPos val="r"/>
    </c:legend>
    <c:plotVisOnly val="1"/>
  </c:chart>
  <c:printSettings>
    <c:headerFooter/>
    <c:pageMargins b="0.78740157499999996" l="0.70000000000000029" r="0.70000000000000029" t="0.78740157499999996"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7</xdr:col>
      <xdr:colOff>445435</xdr:colOff>
      <xdr:row>12</xdr:row>
      <xdr:rowOff>96370</xdr:rowOff>
    </xdr:from>
    <xdr:to>
      <xdr:col>16</xdr:col>
      <xdr:colOff>425822</xdr:colOff>
      <xdr:row>30</xdr:row>
      <xdr:rowOff>773206</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552450</xdr:colOff>
      <xdr:row>42</xdr:row>
      <xdr:rowOff>76200</xdr:rowOff>
    </xdr:to>
    <xdr:pic>
      <xdr:nvPicPr>
        <xdr:cNvPr id="2049" name="Picture 1"/>
        <xdr:cNvPicPr>
          <a:picLocks noChangeAspect="1" noChangeArrowheads="1"/>
        </xdr:cNvPicPr>
      </xdr:nvPicPr>
      <xdr:blipFill>
        <a:blip xmlns:r="http://schemas.openxmlformats.org/officeDocument/2006/relationships" r:embed="rId1" cstate="print"/>
        <a:srcRect t="11621" r="37891" b="5566"/>
        <a:stretch>
          <a:fillRect/>
        </a:stretch>
      </xdr:blipFill>
      <xdr:spPr bwMode="auto">
        <a:xfrm>
          <a:off x="0" y="0"/>
          <a:ext cx="7572375" cy="8077200"/>
        </a:xfrm>
        <a:prstGeom prst="rect">
          <a:avLst/>
        </a:prstGeom>
        <a:noFill/>
        <a:ln w="1">
          <a:noFill/>
          <a:miter lim="800000"/>
          <a:headEnd/>
          <a:tailEnd type="none" w="med" len="med"/>
        </a:ln>
        <a:effectLst/>
      </xdr:spPr>
    </xdr:pic>
    <xdr:clientData/>
  </xdr:twoCellAnchor>
  <xdr:twoCellAnchor editAs="oneCell">
    <xdr:from>
      <xdr:col>9</xdr:col>
      <xdr:colOff>537883</xdr:colOff>
      <xdr:row>0</xdr:row>
      <xdr:rowOff>33617</xdr:rowOff>
    </xdr:from>
    <xdr:to>
      <xdr:col>19</xdr:col>
      <xdr:colOff>425824</xdr:colOff>
      <xdr:row>30</xdr:row>
      <xdr:rowOff>78441</xdr:rowOff>
    </xdr:to>
    <xdr:pic>
      <xdr:nvPicPr>
        <xdr:cNvPr id="2050" name="Picture 2"/>
        <xdr:cNvPicPr>
          <a:picLocks noChangeAspect="1" noChangeArrowheads="1"/>
        </xdr:cNvPicPr>
      </xdr:nvPicPr>
      <xdr:blipFill>
        <a:blip xmlns:r="http://schemas.openxmlformats.org/officeDocument/2006/relationships" r:embed="rId2" cstate="print"/>
        <a:srcRect l="735" t="25391" r="37684" b="15556"/>
        <a:stretch>
          <a:fillRect/>
        </a:stretch>
      </xdr:blipFill>
      <xdr:spPr bwMode="auto">
        <a:xfrm>
          <a:off x="7552765" y="33617"/>
          <a:ext cx="7507941" cy="5759824"/>
        </a:xfrm>
        <a:prstGeom prst="rect">
          <a:avLst/>
        </a:prstGeom>
        <a:noFill/>
        <a:ln w="1">
          <a:noFill/>
          <a:miter lim="800000"/>
          <a:headEnd/>
          <a:tailEnd type="none" w="med" len="med"/>
        </a:ln>
        <a:effectLst/>
      </xdr:spPr>
    </xdr:pic>
    <xdr:clientData/>
  </xdr:twoCellAnchor>
  <xdr:twoCellAnchor editAs="oneCell">
    <xdr:from>
      <xdr:col>19</xdr:col>
      <xdr:colOff>392207</xdr:colOff>
      <xdr:row>0</xdr:row>
      <xdr:rowOff>44824</xdr:rowOff>
    </xdr:from>
    <xdr:to>
      <xdr:col>29</xdr:col>
      <xdr:colOff>313766</xdr:colOff>
      <xdr:row>41</xdr:row>
      <xdr:rowOff>179294</xdr:rowOff>
    </xdr:to>
    <xdr:pic>
      <xdr:nvPicPr>
        <xdr:cNvPr id="2051" name="Picture 3"/>
        <xdr:cNvPicPr>
          <a:picLocks noChangeAspect="1" noChangeArrowheads="1"/>
        </xdr:cNvPicPr>
      </xdr:nvPicPr>
      <xdr:blipFill>
        <a:blip xmlns:r="http://schemas.openxmlformats.org/officeDocument/2006/relationships" r:embed="rId3" cstate="print"/>
        <a:srcRect l="460" t="11834" r="37684" b="6710"/>
        <a:stretch>
          <a:fillRect/>
        </a:stretch>
      </xdr:blipFill>
      <xdr:spPr bwMode="auto">
        <a:xfrm>
          <a:off x="15027089" y="44824"/>
          <a:ext cx="7541559" cy="7944970"/>
        </a:xfrm>
        <a:prstGeom prst="rect">
          <a:avLst/>
        </a:prstGeom>
        <a:noFill/>
        <a:ln w="1">
          <a:noFill/>
          <a:miter lim="800000"/>
          <a:headEnd/>
          <a:tailEnd type="none" w="med" len="med"/>
        </a:ln>
        <a:effectLst/>
      </xdr:spPr>
    </xdr:pic>
    <xdr:clientData/>
  </xdr:twoCellAnchor>
  <xdr:twoCellAnchor editAs="oneCell">
    <xdr:from>
      <xdr:col>29</xdr:col>
      <xdr:colOff>257735</xdr:colOff>
      <xdr:row>0</xdr:row>
      <xdr:rowOff>22411</xdr:rowOff>
    </xdr:from>
    <xdr:to>
      <xdr:col>39</xdr:col>
      <xdr:colOff>112059</xdr:colOff>
      <xdr:row>39</xdr:row>
      <xdr:rowOff>190499</xdr:rowOff>
    </xdr:to>
    <xdr:pic>
      <xdr:nvPicPr>
        <xdr:cNvPr id="2052" name="Picture 4"/>
        <xdr:cNvPicPr>
          <a:picLocks noChangeAspect="1" noChangeArrowheads="1"/>
        </xdr:cNvPicPr>
      </xdr:nvPicPr>
      <xdr:blipFill>
        <a:blip xmlns:r="http://schemas.openxmlformats.org/officeDocument/2006/relationships" r:embed="rId4" cstate="print"/>
        <a:srcRect l="735" t="16429" r="37960" b="5676"/>
        <a:stretch>
          <a:fillRect/>
        </a:stretch>
      </xdr:blipFill>
      <xdr:spPr bwMode="auto">
        <a:xfrm>
          <a:off x="22512617" y="22411"/>
          <a:ext cx="7474324" cy="7597588"/>
        </a:xfrm>
        <a:prstGeom prst="rect">
          <a:avLst/>
        </a:prstGeom>
        <a:noFill/>
        <a:ln w="1">
          <a:noFill/>
          <a:miter lim="800000"/>
          <a:headEnd/>
          <a:tailEnd type="none" w="med" len="med"/>
        </a:ln>
        <a:effectLst/>
      </xdr:spPr>
    </xdr:pic>
    <xdr:clientData/>
  </xdr:twoCellAnchor>
  <xdr:twoCellAnchor editAs="oneCell">
    <xdr:from>
      <xdr:col>39</xdr:col>
      <xdr:colOff>67237</xdr:colOff>
      <xdr:row>0</xdr:row>
      <xdr:rowOff>0</xdr:rowOff>
    </xdr:from>
    <xdr:to>
      <xdr:col>48</xdr:col>
      <xdr:colOff>705972</xdr:colOff>
      <xdr:row>18</xdr:row>
      <xdr:rowOff>156882</xdr:rowOff>
    </xdr:to>
    <xdr:pic>
      <xdr:nvPicPr>
        <xdr:cNvPr id="2053" name="Picture 5"/>
        <xdr:cNvPicPr>
          <a:picLocks noChangeAspect="1" noChangeArrowheads="1"/>
        </xdr:cNvPicPr>
      </xdr:nvPicPr>
      <xdr:blipFill>
        <a:blip xmlns:r="http://schemas.openxmlformats.org/officeDocument/2006/relationships" r:embed="rId5" cstate="print"/>
        <a:srcRect l="643" t="25276" r="37868" b="37959"/>
        <a:stretch>
          <a:fillRect/>
        </a:stretch>
      </xdr:blipFill>
      <xdr:spPr bwMode="auto">
        <a:xfrm>
          <a:off x="29942119" y="0"/>
          <a:ext cx="7496735" cy="3585882"/>
        </a:xfrm>
        <a:prstGeom prst="rect">
          <a:avLst/>
        </a:prstGeom>
        <a:noFill/>
        <a:ln w="1">
          <a:noFill/>
          <a:miter lim="800000"/>
          <a:headEnd/>
          <a:tailEnd type="none" w="med" len="med"/>
        </a:ln>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219074</xdr:colOff>
      <xdr:row>38</xdr:row>
      <xdr:rowOff>9524</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542925</xdr:colOff>
      <xdr:row>36</xdr:row>
      <xdr:rowOff>9524</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123825</xdr:colOff>
      <xdr:row>37</xdr:row>
      <xdr:rowOff>66675</xdr:rowOff>
    </xdr:to>
    <xdr:graphicFrame macro="">
      <xdr:nvGraphicFramePr>
        <xdr:cNvPr id="3" name="Diagram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123825</xdr:colOff>
      <xdr:row>37</xdr:row>
      <xdr:rowOff>66675</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685800</xdr:colOff>
      <xdr:row>36</xdr:row>
      <xdr:rowOff>180974</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B10"/>
  <sheetViews>
    <sheetView workbookViewId="0">
      <selection activeCell="B16" sqref="B16"/>
    </sheetView>
  </sheetViews>
  <sheetFormatPr baseColWidth="10" defaultRowHeight="15"/>
  <cols>
    <col min="1" max="1" width="18.7109375" style="6" bestFit="1" customWidth="1"/>
    <col min="2" max="2" width="104.140625" style="6" bestFit="1" customWidth="1"/>
    <col min="3" max="16384" width="11.42578125" style="6"/>
  </cols>
  <sheetData>
    <row r="1" spans="1:2" s="17" customFormat="1">
      <c r="A1" s="17" t="s">
        <v>108</v>
      </c>
      <c r="B1" s="17" t="s">
        <v>109</v>
      </c>
    </row>
    <row r="2" spans="1:2">
      <c r="A2" s="6" t="s">
        <v>106</v>
      </c>
      <c r="B2" s="6" t="s">
        <v>107</v>
      </c>
    </row>
    <row r="3" spans="1:2">
      <c r="A3" s="6" t="s">
        <v>110</v>
      </c>
      <c r="B3" s="6" t="s">
        <v>125</v>
      </c>
    </row>
    <row r="4" spans="1:2">
      <c r="A4" s="6" t="s">
        <v>111</v>
      </c>
      <c r="B4" s="6" t="s">
        <v>112</v>
      </c>
    </row>
    <row r="5" spans="1:2">
      <c r="A5" s="6" t="s">
        <v>113</v>
      </c>
      <c r="B5" s="6" t="s">
        <v>114</v>
      </c>
    </row>
    <row r="6" spans="1:2">
      <c r="A6" s="6" t="s">
        <v>115</v>
      </c>
      <c r="B6" s="6" t="s">
        <v>116</v>
      </c>
    </row>
    <row r="7" spans="1:2">
      <c r="A7" s="6" t="s">
        <v>117</v>
      </c>
      <c r="B7" s="6" t="s">
        <v>118</v>
      </c>
    </row>
    <row r="8" spans="1:2">
      <c r="A8" s="6" t="s">
        <v>119</v>
      </c>
      <c r="B8" s="6" t="s">
        <v>120</v>
      </c>
    </row>
    <row r="9" spans="1:2">
      <c r="A9" s="6" t="s">
        <v>121</v>
      </c>
      <c r="B9" s="6" t="s">
        <v>122</v>
      </c>
    </row>
    <row r="10" spans="1:2">
      <c r="A10" s="6" t="s">
        <v>123</v>
      </c>
      <c r="B10" s="6" t="s">
        <v>124</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dimension ref="A1:F146"/>
  <sheetViews>
    <sheetView zoomScaleNormal="100" workbookViewId="0">
      <selection sqref="A1:XFD1048576"/>
    </sheetView>
  </sheetViews>
  <sheetFormatPr baseColWidth="10" defaultColWidth="9.140625" defaultRowHeight="12.75"/>
  <cols>
    <col min="1" max="1" width="12.85546875" style="32" bestFit="1" customWidth="1"/>
    <col min="2" max="2" width="24.42578125" style="31" bestFit="1" customWidth="1"/>
    <col min="3" max="3" width="30.42578125" style="31" bestFit="1" customWidth="1"/>
    <col min="4" max="4" width="18.7109375" style="31" bestFit="1" customWidth="1"/>
    <col min="5" max="5" width="20.5703125" style="31" bestFit="1" customWidth="1"/>
    <col min="6" max="6" width="19.42578125" style="31" bestFit="1" customWidth="1"/>
    <col min="7" max="16384" width="9.140625" style="32"/>
  </cols>
  <sheetData>
    <row r="1" spans="1:6">
      <c r="A1" s="30" t="s">
        <v>38</v>
      </c>
      <c r="B1" s="31" t="s">
        <v>39</v>
      </c>
    </row>
    <row r="2" spans="1:6">
      <c r="A2" s="30" t="s">
        <v>40</v>
      </c>
      <c r="B2" s="31" t="s">
        <v>41</v>
      </c>
    </row>
    <row r="3" spans="1:6">
      <c r="A3" s="30" t="s">
        <v>42</v>
      </c>
      <c r="B3" s="33" t="s">
        <v>72</v>
      </c>
      <c r="C3" s="33" t="s">
        <v>73</v>
      </c>
      <c r="D3" s="33" t="s">
        <v>71</v>
      </c>
      <c r="E3" s="33" t="s">
        <v>75</v>
      </c>
      <c r="F3" s="33" t="s">
        <v>74</v>
      </c>
    </row>
    <row r="4" spans="1:6">
      <c r="A4" s="34">
        <v>36160</v>
      </c>
      <c r="B4" s="31">
        <v>100</v>
      </c>
      <c r="C4" s="31">
        <v>100</v>
      </c>
      <c r="D4" s="31">
        <v>100</v>
      </c>
      <c r="E4" s="31">
        <v>100</v>
      </c>
      <c r="F4" s="31">
        <v>100</v>
      </c>
    </row>
    <row r="5" spans="1:6">
      <c r="A5" s="34">
        <v>36189</v>
      </c>
      <c r="B5" s="31">
        <v>102.61</v>
      </c>
      <c r="C5" s="31">
        <v>101.35</v>
      </c>
      <c r="D5" s="31">
        <v>99.9</v>
      </c>
      <c r="E5" s="31">
        <v>107.76</v>
      </c>
      <c r="F5" s="31">
        <v>101.65</v>
      </c>
    </row>
    <row r="6" spans="1:6">
      <c r="A6" s="34">
        <v>36217</v>
      </c>
      <c r="B6" s="31">
        <v>103.32</v>
      </c>
      <c r="C6" s="31">
        <v>103.58</v>
      </c>
      <c r="D6" s="31">
        <v>102.22</v>
      </c>
      <c r="E6" s="31">
        <v>108.25</v>
      </c>
      <c r="F6" s="31">
        <v>106.11</v>
      </c>
    </row>
    <row r="7" spans="1:6">
      <c r="A7" s="34">
        <v>36250</v>
      </c>
      <c r="B7" s="31">
        <v>106.06</v>
      </c>
      <c r="C7" s="31">
        <v>109.74</v>
      </c>
      <c r="D7" s="31">
        <v>105.53</v>
      </c>
      <c r="E7" s="31">
        <v>114.52</v>
      </c>
      <c r="F7" s="31">
        <v>121.78</v>
      </c>
    </row>
    <row r="8" spans="1:6">
      <c r="A8" s="34">
        <v>36280</v>
      </c>
      <c r="B8" s="31">
        <v>111.32</v>
      </c>
      <c r="C8" s="31">
        <v>119.5</v>
      </c>
      <c r="D8" s="31">
        <v>113.64</v>
      </c>
      <c r="E8" s="31">
        <v>120.97</v>
      </c>
      <c r="F8" s="31">
        <v>139.46</v>
      </c>
    </row>
    <row r="9" spans="1:6">
      <c r="A9" s="34">
        <v>36311</v>
      </c>
      <c r="B9" s="31">
        <v>107.36</v>
      </c>
      <c r="C9" s="31">
        <v>114.11</v>
      </c>
      <c r="D9" s="31">
        <v>112.97</v>
      </c>
      <c r="E9" s="31">
        <v>119.75</v>
      </c>
      <c r="F9" s="31">
        <v>140.22999999999999</v>
      </c>
    </row>
    <row r="10" spans="1:6">
      <c r="A10" s="34">
        <v>36341</v>
      </c>
      <c r="B10" s="31">
        <v>110.26</v>
      </c>
      <c r="C10" s="31">
        <v>117.24</v>
      </c>
      <c r="D10" s="31">
        <v>114.39</v>
      </c>
      <c r="E10" s="31">
        <v>127.48</v>
      </c>
      <c r="F10" s="31">
        <v>157.6</v>
      </c>
    </row>
    <row r="11" spans="1:6">
      <c r="A11" s="34">
        <v>36371</v>
      </c>
      <c r="B11" s="31">
        <v>107.08</v>
      </c>
      <c r="C11" s="31">
        <v>115.73</v>
      </c>
      <c r="D11" s="31">
        <v>112.73</v>
      </c>
      <c r="E11" s="31">
        <v>118.73</v>
      </c>
      <c r="F11" s="31">
        <v>147.5</v>
      </c>
    </row>
    <row r="12" spans="1:6">
      <c r="A12" s="34">
        <v>36403</v>
      </c>
      <c r="B12" s="31">
        <v>109.46</v>
      </c>
      <c r="C12" s="31">
        <v>117.69</v>
      </c>
      <c r="D12" s="31">
        <v>115.75</v>
      </c>
      <c r="E12" s="31">
        <v>119.42</v>
      </c>
      <c r="F12" s="31">
        <v>150.71</v>
      </c>
    </row>
    <row r="13" spans="1:6">
      <c r="A13" s="34">
        <v>36433</v>
      </c>
      <c r="B13" s="31">
        <v>107.58</v>
      </c>
      <c r="C13" s="31">
        <v>115.26</v>
      </c>
      <c r="D13" s="31">
        <v>112.9</v>
      </c>
      <c r="E13" s="31">
        <v>114.8</v>
      </c>
      <c r="F13" s="31">
        <v>144.22999999999999</v>
      </c>
    </row>
    <row r="14" spans="1:6">
      <c r="A14" s="34">
        <v>36462</v>
      </c>
      <c r="B14" s="31">
        <v>112.87</v>
      </c>
      <c r="C14" s="31">
        <v>118.84</v>
      </c>
      <c r="D14" s="31">
        <v>111.92</v>
      </c>
      <c r="E14" s="31">
        <v>123.8</v>
      </c>
      <c r="F14" s="31">
        <v>149.12</v>
      </c>
    </row>
    <row r="15" spans="1:6">
      <c r="A15" s="34">
        <v>36494</v>
      </c>
      <c r="B15" s="31">
        <v>120.84</v>
      </c>
      <c r="C15" s="31">
        <v>123.2</v>
      </c>
      <c r="D15" s="31">
        <v>117.68</v>
      </c>
      <c r="E15" s="31">
        <v>131.88</v>
      </c>
      <c r="F15" s="31">
        <v>169.56</v>
      </c>
    </row>
    <row r="16" spans="1:6">
      <c r="A16" s="34">
        <v>36525</v>
      </c>
      <c r="B16" s="31">
        <v>133.69</v>
      </c>
      <c r="C16" s="31">
        <v>133.55000000000001</v>
      </c>
      <c r="D16" s="31">
        <v>126.62</v>
      </c>
      <c r="E16" s="31">
        <v>141.58000000000001</v>
      </c>
      <c r="F16" s="31">
        <v>191.78</v>
      </c>
    </row>
    <row r="17" spans="1:6">
      <c r="A17" s="34">
        <v>36556</v>
      </c>
      <c r="B17" s="31">
        <v>127.07</v>
      </c>
      <c r="C17" s="31">
        <v>123.51</v>
      </c>
      <c r="D17" s="31">
        <v>130.82</v>
      </c>
      <c r="E17" s="31">
        <v>137.15</v>
      </c>
      <c r="F17" s="31">
        <v>197.27</v>
      </c>
    </row>
    <row r="18" spans="1:6">
      <c r="A18" s="34">
        <v>36585</v>
      </c>
      <c r="B18" s="31">
        <v>135.71</v>
      </c>
      <c r="C18" s="31">
        <v>127.99</v>
      </c>
      <c r="D18" s="31">
        <v>141.09</v>
      </c>
      <c r="E18" s="31">
        <v>135.93</v>
      </c>
      <c r="F18" s="31">
        <v>203.06</v>
      </c>
    </row>
    <row r="19" spans="1:6">
      <c r="A19" s="34">
        <v>36616</v>
      </c>
      <c r="B19" s="31">
        <v>139.68</v>
      </c>
      <c r="C19" s="31">
        <v>133.15</v>
      </c>
      <c r="D19" s="31">
        <v>139.94999999999999</v>
      </c>
      <c r="E19" s="31">
        <v>150.28</v>
      </c>
      <c r="F19" s="31">
        <v>204.98</v>
      </c>
    </row>
    <row r="20" spans="1:6">
      <c r="A20" s="34">
        <v>36644</v>
      </c>
      <c r="B20" s="31">
        <v>140.05000000000001</v>
      </c>
      <c r="C20" s="31">
        <v>133.84</v>
      </c>
      <c r="D20" s="31">
        <v>137.69</v>
      </c>
      <c r="E20" s="31">
        <v>152.56</v>
      </c>
      <c r="F20" s="31">
        <v>194.54</v>
      </c>
    </row>
    <row r="21" spans="1:6">
      <c r="A21" s="34">
        <v>36677</v>
      </c>
      <c r="B21" s="31">
        <v>136.33000000000001</v>
      </c>
      <c r="C21" s="31">
        <v>135.28</v>
      </c>
      <c r="D21" s="31">
        <v>133.63</v>
      </c>
      <c r="E21" s="31">
        <v>145.80000000000001</v>
      </c>
      <c r="F21" s="31">
        <v>182.83</v>
      </c>
    </row>
    <row r="22" spans="1:6">
      <c r="A22" s="34">
        <v>36707</v>
      </c>
      <c r="B22" s="31">
        <v>134.57</v>
      </c>
      <c r="C22" s="31">
        <v>134.36000000000001</v>
      </c>
      <c r="D22" s="31">
        <v>133.69999999999999</v>
      </c>
      <c r="E22" s="31">
        <v>144.31</v>
      </c>
      <c r="F22" s="31">
        <v>182.55</v>
      </c>
    </row>
    <row r="23" spans="1:6">
      <c r="A23" s="34">
        <v>36738</v>
      </c>
      <c r="B23" s="31">
        <v>136.83000000000001</v>
      </c>
      <c r="C23" s="31">
        <v>139.66</v>
      </c>
      <c r="D23" s="31">
        <v>137.91</v>
      </c>
      <c r="E23" s="31">
        <v>146.47999999999999</v>
      </c>
      <c r="F23" s="31">
        <v>178.91</v>
      </c>
    </row>
    <row r="24" spans="1:6">
      <c r="A24" s="34">
        <v>36769</v>
      </c>
      <c r="B24" s="31">
        <v>140.77000000000001</v>
      </c>
      <c r="C24" s="31">
        <v>144.46</v>
      </c>
      <c r="D24" s="31">
        <v>144.72</v>
      </c>
      <c r="E24" s="31">
        <v>160.44999999999999</v>
      </c>
      <c r="F24" s="31">
        <v>187.12</v>
      </c>
    </row>
    <row r="25" spans="1:6">
      <c r="A25" s="34">
        <v>36798</v>
      </c>
      <c r="B25" s="31">
        <v>135.02000000000001</v>
      </c>
      <c r="C25" s="31">
        <v>139.91</v>
      </c>
      <c r="D25" s="31">
        <v>141.69</v>
      </c>
      <c r="E25" s="31">
        <v>152.72</v>
      </c>
      <c r="F25" s="31">
        <v>171.82</v>
      </c>
    </row>
    <row r="26" spans="1:6">
      <c r="A26" s="34">
        <v>36830</v>
      </c>
      <c r="B26" s="31">
        <v>139.34</v>
      </c>
      <c r="C26" s="31">
        <v>146.76</v>
      </c>
      <c r="D26" s="31">
        <v>140.15</v>
      </c>
      <c r="E26" s="31">
        <v>157.72</v>
      </c>
      <c r="F26" s="31">
        <v>165.82</v>
      </c>
    </row>
    <row r="27" spans="1:6">
      <c r="A27" s="34">
        <v>36860</v>
      </c>
      <c r="B27" s="31">
        <v>130.26</v>
      </c>
      <c r="C27" s="31">
        <v>139.21</v>
      </c>
      <c r="D27" s="31">
        <v>133.31</v>
      </c>
      <c r="E27" s="31">
        <v>141.29</v>
      </c>
      <c r="F27" s="31">
        <v>147.25</v>
      </c>
    </row>
    <row r="28" spans="1:6">
      <c r="A28" s="34">
        <v>36889</v>
      </c>
      <c r="B28" s="31">
        <v>128.94999999999999</v>
      </c>
      <c r="C28" s="31">
        <v>139.59</v>
      </c>
      <c r="D28" s="31">
        <v>130.57</v>
      </c>
      <c r="E28" s="31">
        <v>130.66999999999999</v>
      </c>
      <c r="F28" s="31">
        <v>139.63999999999999</v>
      </c>
    </row>
    <row r="29" spans="1:6">
      <c r="A29" s="34">
        <v>36922</v>
      </c>
      <c r="B29" s="31">
        <v>130.21</v>
      </c>
      <c r="C29" s="31">
        <v>142.54</v>
      </c>
      <c r="D29" s="31">
        <v>138.76</v>
      </c>
      <c r="E29" s="31">
        <v>136.62</v>
      </c>
      <c r="F29" s="31">
        <v>160.08000000000001</v>
      </c>
    </row>
    <row r="30" spans="1:6">
      <c r="A30" s="34">
        <v>36950</v>
      </c>
      <c r="B30" s="31">
        <v>119.97</v>
      </c>
      <c r="C30" s="31">
        <v>134.47</v>
      </c>
      <c r="D30" s="31">
        <v>134.80000000000001</v>
      </c>
      <c r="E30" s="31">
        <v>125.65</v>
      </c>
      <c r="F30" s="31">
        <v>149.07</v>
      </c>
    </row>
    <row r="31" spans="1:6">
      <c r="A31" s="34">
        <v>36980</v>
      </c>
      <c r="B31" s="31">
        <v>115.23</v>
      </c>
      <c r="C31" s="31">
        <v>130.58000000000001</v>
      </c>
      <c r="D31" s="31">
        <v>127.17</v>
      </c>
      <c r="E31" s="31">
        <v>122.26</v>
      </c>
      <c r="F31" s="31">
        <v>139.13</v>
      </c>
    </row>
    <row r="32" spans="1:6">
      <c r="A32" s="34">
        <v>37011</v>
      </c>
      <c r="B32" s="31">
        <v>122.75</v>
      </c>
      <c r="C32" s="31">
        <v>138.35</v>
      </c>
      <c r="D32" s="31">
        <v>133.9</v>
      </c>
      <c r="E32" s="31">
        <v>131.29</v>
      </c>
      <c r="F32" s="31">
        <v>145.18</v>
      </c>
    </row>
    <row r="33" spans="1:6">
      <c r="A33" s="34">
        <v>37042</v>
      </c>
      <c r="B33" s="31">
        <v>121.65</v>
      </c>
      <c r="C33" s="31">
        <v>138.21</v>
      </c>
      <c r="D33" s="31">
        <v>138.94</v>
      </c>
      <c r="E33" s="31">
        <v>137.94</v>
      </c>
      <c r="F33" s="31">
        <v>153.16999999999999</v>
      </c>
    </row>
    <row r="34" spans="1:6">
      <c r="A34" s="34">
        <v>37071</v>
      </c>
      <c r="B34" s="31">
        <v>116.98</v>
      </c>
      <c r="C34" s="31">
        <v>133.44999999999999</v>
      </c>
      <c r="D34" s="31">
        <v>132.28</v>
      </c>
      <c r="E34" s="31">
        <v>134.86000000000001</v>
      </c>
      <c r="F34" s="31">
        <v>149.81</v>
      </c>
    </row>
    <row r="35" spans="1:6">
      <c r="A35" s="34">
        <v>37103</v>
      </c>
      <c r="B35" s="31">
        <v>113.4</v>
      </c>
      <c r="C35" s="31">
        <v>129.94999999999999</v>
      </c>
      <c r="D35" s="31">
        <v>125.74</v>
      </c>
      <c r="E35" s="31">
        <v>129.13999999999999</v>
      </c>
      <c r="F35" s="31">
        <v>135.41999999999999</v>
      </c>
    </row>
    <row r="36" spans="1:6">
      <c r="A36" s="34">
        <v>37134</v>
      </c>
      <c r="B36" s="31">
        <v>106.15</v>
      </c>
      <c r="C36" s="31">
        <v>123.57</v>
      </c>
      <c r="D36" s="31">
        <v>121.98</v>
      </c>
      <c r="E36" s="31">
        <v>115.94</v>
      </c>
      <c r="F36" s="31">
        <v>128.91999999999999</v>
      </c>
    </row>
    <row r="37" spans="1:6">
      <c r="A37" s="34">
        <v>37162</v>
      </c>
      <c r="B37" s="31">
        <v>95.24</v>
      </c>
      <c r="C37" s="31">
        <v>109.91</v>
      </c>
      <c r="D37" s="31">
        <v>101.06</v>
      </c>
      <c r="E37" s="31">
        <v>106.69</v>
      </c>
      <c r="F37" s="31">
        <v>108.42</v>
      </c>
    </row>
    <row r="38" spans="1:6">
      <c r="A38" s="34">
        <v>37195</v>
      </c>
      <c r="B38" s="31">
        <v>99.34</v>
      </c>
      <c r="C38" s="31">
        <v>113.46</v>
      </c>
      <c r="D38" s="31">
        <v>108.53</v>
      </c>
      <c r="E38" s="31">
        <v>109.34</v>
      </c>
      <c r="F38" s="31">
        <v>116.37</v>
      </c>
    </row>
    <row r="39" spans="1:6">
      <c r="A39" s="34">
        <v>37225</v>
      </c>
      <c r="B39" s="31">
        <v>103.87</v>
      </c>
      <c r="C39" s="31">
        <v>117.88</v>
      </c>
      <c r="D39" s="31">
        <v>117.97</v>
      </c>
      <c r="E39" s="31">
        <v>118.28</v>
      </c>
      <c r="F39" s="31">
        <v>129.16</v>
      </c>
    </row>
    <row r="40" spans="1:6">
      <c r="A40" s="34">
        <v>37256</v>
      </c>
      <c r="B40" s="31">
        <v>107.1</v>
      </c>
      <c r="C40" s="31">
        <v>121.61</v>
      </c>
      <c r="D40" s="31">
        <v>120.53</v>
      </c>
      <c r="E40" s="31">
        <v>119.56</v>
      </c>
      <c r="F40" s="31">
        <v>140.01</v>
      </c>
    </row>
    <row r="41" spans="1:6">
      <c r="A41" s="34">
        <v>37287</v>
      </c>
      <c r="B41" s="31">
        <v>104.92</v>
      </c>
      <c r="C41" s="31">
        <v>118.49</v>
      </c>
      <c r="D41" s="31">
        <v>122.37</v>
      </c>
      <c r="E41" s="31">
        <v>121.78</v>
      </c>
      <c r="F41" s="31">
        <v>149.52000000000001</v>
      </c>
    </row>
    <row r="42" spans="1:6">
      <c r="A42" s="34">
        <v>37315</v>
      </c>
      <c r="B42" s="31">
        <v>104.25</v>
      </c>
      <c r="C42" s="31">
        <v>116.92</v>
      </c>
      <c r="D42" s="31">
        <v>122.16</v>
      </c>
      <c r="E42" s="31">
        <v>118.65</v>
      </c>
      <c r="F42" s="31">
        <v>151.1</v>
      </c>
    </row>
    <row r="43" spans="1:6">
      <c r="A43" s="34">
        <v>37344</v>
      </c>
      <c r="B43" s="31">
        <v>108.69</v>
      </c>
      <c r="C43" s="31">
        <v>124.01</v>
      </c>
      <c r="D43" s="31">
        <v>128.88</v>
      </c>
      <c r="E43" s="31">
        <v>121.92</v>
      </c>
      <c r="F43" s="31">
        <v>158.22</v>
      </c>
    </row>
    <row r="44" spans="1:6">
      <c r="A44" s="34">
        <v>37376</v>
      </c>
      <c r="B44" s="31">
        <v>104.13</v>
      </c>
      <c r="C44" s="31">
        <v>119.2</v>
      </c>
      <c r="D44" s="31">
        <v>128.1</v>
      </c>
      <c r="E44" s="31">
        <v>110.29</v>
      </c>
      <c r="F44" s="31">
        <v>153.79</v>
      </c>
    </row>
    <row r="45" spans="1:6">
      <c r="A45" s="34">
        <v>37407</v>
      </c>
      <c r="B45" s="31">
        <v>99.7</v>
      </c>
      <c r="C45" s="31">
        <v>115.78</v>
      </c>
      <c r="D45" s="31">
        <v>124.03</v>
      </c>
      <c r="E45" s="31">
        <v>105.42</v>
      </c>
      <c r="F45" s="31">
        <v>145.58000000000001</v>
      </c>
    </row>
    <row r="46" spans="1:6">
      <c r="A46" s="34">
        <v>37435</v>
      </c>
      <c r="B46" s="31">
        <v>90.85</v>
      </c>
      <c r="C46" s="31">
        <v>103.64</v>
      </c>
      <c r="D46" s="31">
        <v>113.03</v>
      </c>
      <c r="E46" s="31">
        <v>92</v>
      </c>
      <c r="F46" s="31">
        <v>127.16</v>
      </c>
    </row>
    <row r="47" spans="1:6">
      <c r="A47" s="34">
        <v>37468</v>
      </c>
      <c r="B47" s="31">
        <v>81.25</v>
      </c>
      <c r="C47" s="31">
        <v>93.41</v>
      </c>
      <c r="D47" s="31">
        <v>101.48</v>
      </c>
      <c r="E47" s="31">
        <v>85.92</v>
      </c>
      <c r="F47" s="31">
        <v>118.03</v>
      </c>
    </row>
    <row r="48" spans="1:6">
      <c r="A48" s="34">
        <v>37498</v>
      </c>
      <c r="B48" s="31">
        <v>80.95</v>
      </c>
      <c r="C48" s="31">
        <v>93.68</v>
      </c>
      <c r="D48" s="31">
        <v>99.76</v>
      </c>
      <c r="E48" s="31">
        <v>86.16</v>
      </c>
      <c r="F48" s="31">
        <v>119.7</v>
      </c>
    </row>
    <row r="49" spans="1:6">
      <c r="A49" s="34">
        <v>37529</v>
      </c>
      <c r="B49" s="31">
        <v>69.709999999999994</v>
      </c>
      <c r="C49" s="31">
        <v>77.67</v>
      </c>
      <c r="D49" s="31">
        <v>88.06</v>
      </c>
      <c r="E49" s="31">
        <v>75.739999999999995</v>
      </c>
      <c r="F49" s="31">
        <v>105.76</v>
      </c>
    </row>
    <row r="50" spans="1:6">
      <c r="A50" s="34">
        <v>37560</v>
      </c>
      <c r="B50" s="31">
        <v>76.23</v>
      </c>
      <c r="C50" s="31">
        <v>85.5</v>
      </c>
      <c r="D50" s="31">
        <v>91.37</v>
      </c>
      <c r="E50" s="31">
        <v>82.33</v>
      </c>
      <c r="F50" s="31">
        <v>112.3</v>
      </c>
    </row>
    <row r="51" spans="1:6">
      <c r="A51" s="34">
        <v>37589</v>
      </c>
      <c r="B51" s="31">
        <v>79.53</v>
      </c>
      <c r="C51" s="31">
        <v>91.48</v>
      </c>
      <c r="D51" s="31">
        <v>94.87</v>
      </c>
      <c r="E51" s="31">
        <v>86.74</v>
      </c>
      <c r="F51" s="31">
        <v>119.38</v>
      </c>
    </row>
    <row r="52" spans="1:6">
      <c r="A52" s="34">
        <v>37621</v>
      </c>
      <c r="B52" s="31">
        <v>72.599999999999994</v>
      </c>
      <c r="C52" s="31">
        <v>82.41</v>
      </c>
      <c r="D52" s="31">
        <v>87.59</v>
      </c>
      <c r="E52" s="31">
        <v>77.13</v>
      </c>
      <c r="F52" s="31">
        <v>109.32</v>
      </c>
    </row>
    <row r="53" spans="1:6">
      <c r="A53" s="34">
        <v>37652</v>
      </c>
      <c r="B53" s="31">
        <v>67.56</v>
      </c>
      <c r="C53" s="31">
        <v>77.040000000000006</v>
      </c>
      <c r="D53" s="31">
        <v>82.86</v>
      </c>
      <c r="E53" s="31">
        <v>73.48</v>
      </c>
      <c r="F53" s="31">
        <v>106.26</v>
      </c>
    </row>
    <row r="54" spans="1:6">
      <c r="A54" s="34">
        <v>37680</v>
      </c>
      <c r="B54" s="31">
        <v>64.95</v>
      </c>
      <c r="C54" s="31">
        <v>73.88</v>
      </c>
      <c r="D54" s="31">
        <v>79.2</v>
      </c>
      <c r="E54" s="31">
        <v>71.92</v>
      </c>
      <c r="F54" s="31">
        <v>102.5</v>
      </c>
    </row>
    <row r="55" spans="1:6">
      <c r="A55" s="34">
        <v>37711</v>
      </c>
      <c r="B55" s="31">
        <v>62.93</v>
      </c>
      <c r="C55" s="31">
        <v>70.97</v>
      </c>
      <c r="D55" s="31">
        <v>77.72</v>
      </c>
      <c r="E55" s="31">
        <v>71.61</v>
      </c>
      <c r="F55" s="31">
        <v>98</v>
      </c>
    </row>
    <row r="56" spans="1:6">
      <c r="A56" s="34">
        <v>37741</v>
      </c>
      <c r="B56" s="31">
        <v>69.48</v>
      </c>
      <c r="C56" s="31">
        <v>79.3</v>
      </c>
      <c r="D56" s="31">
        <v>86.27</v>
      </c>
      <c r="E56" s="31">
        <v>75.77</v>
      </c>
      <c r="F56" s="31">
        <v>103.88</v>
      </c>
    </row>
    <row r="57" spans="1:6">
      <c r="A57" s="34">
        <v>37771</v>
      </c>
      <c r="B57" s="31">
        <v>69.88</v>
      </c>
      <c r="C57" s="31">
        <v>80.67</v>
      </c>
      <c r="D57" s="31">
        <v>90.57</v>
      </c>
      <c r="E57" s="31">
        <v>75.62</v>
      </c>
      <c r="F57" s="31">
        <v>105.34</v>
      </c>
    </row>
    <row r="58" spans="1:6">
      <c r="A58" s="34">
        <v>37802</v>
      </c>
      <c r="B58" s="31">
        <v>72.069999999999993</v>
      </c>
      <c r="C58" s="31">
        <v>83.74</v>
      </c>
      <c r="D58" s="31">
        <v>94.53</v>
      </c>
      <c r="E58" s="31">
        <v>78.3</v>
      </c>
      <c r="F58" s="31">
        <v>113.79</v>
      </c>
    </row>
    <row r="59" spans="1:6">
      <c r="A59" s="34">
        <v>37833</v>
      </c>
      <c r="B59" s="31">
        <v>74.91</v>
      </c>
      <c r="C59" s="31">
        <v>88.54</v>
      </c>
      <c r="D59" s="31">
        <v>100.57</v>
      </c>
      <c r="E59" s="31">
        <v>81.260000000000005</v>
      </c>
      <c r="F59" s="31">
        <v>123.05</v>
      </c>
    </row>
    <row r="60" spans="1:6">
      <c r="A60" s="34">
        <v>37862</v>
      </c>
      <c r="B60" s="31">
        <v>76.41</v>
      </c>
      <c r="C60" s="31">
        <v>90.86</v>
      </c>
      <c r="D60" s="31">
        <v>106.65</v>
      </c>
      <c r="E60" s="31">
        <v>84.73</v>
      </c>
      <c r="F60" s="31">
        <v>134.34</v>
      </c>
    </row>
    <row r="61" spans="1:6">
      <c r="A61" s="34">
        <v>37894</v>
      </c>
      <c r="B61" s="31">
        <v>73.45</v>
      </c>
      <c r="C61" s="31">
        <v>86.42</v>
      </c>
      <c r="D61" s="31">
        <v>105.06</v>
      </c>
      <c r="E61" s="31">
        <v>78.849999999999994</v>
      </c>
      <c r="F61" s="31">
        <v>127.36</v>
      </c>
    </row>
    <row r="62" spans="1:6">
      <c r="A62" s="34">
        <v>37925</v>
      </c>
      <c r="B62" s="31">
        <v>78.44</v>
      </c>
      <c r="C62" s="31">
        <v>92.88</v>
      </c>
      <c r="D62" s="31">
        <v>113.84</v>
      </c>
      <c r="E62" s="31">
        <v>83.38</v>
      </c>
      <c r="F62" s="31">
        <v>138.22</v>
      </c>
    </row>
    <row r="63" spans="1:6">
      <c r="A63" s="34">
        <v>37953</v>
      </c>
      <c r="B63" s="31">
        <v>79.19</v>
      </c>
      <c r="C63" s="31">
        <v>93.45</v>
      </c>
      <c r="D63" s="31">
        <v>114.52</v>
      </c>
      <c r="E63" s="31">
        <v>81.510000000000005</v>
      </c>
      <c r="F63" s="31">
        <v>135.43</v>
      </c>
    </row>
    <row r="64" spans="1:6">
      <c r="A64" s="34">
        <v>37986</v>
      </c>
      <c r="B64" s="31">
        <v>81.42</v>
      </c>
      <c r="C64" s="31">
        <v>96.97</v>
      </c>
      <c r="D64" s="31">
        <v>114.55</v>
      </c>
      <c r="E64" s="31">
        <v>81.349999999999994</v>
      </c>
      <c r="F64" s="31">
        <v>137.87</v>
      </c>
    </row>
    <row r="65" spans="1:6">
      <c r="A65" s="34">
        <v>38016</v>
      </c>
      <c r="B65" s="31">
        <v>83.58</v>
      </c>
      <c r="C65" s="31">
        <v>98.94</v>
      </c>
      <c r="D65" s="31">
        <v>123.4</v>
      </c>
      <c r="E65" s="31">
        <v>84</v>
      </c>
      <c r="F65" s="31">
        <v>144.54</v>
      </c>
    </row>
    <row r="66" spans="1:6">
      <c r="A66" s="34">
        <v>38044</v>
      </c>
      <c r="B66" s="31">
        <v>85.9</v>
      </c>
      <c r="C66" s="31">
        <v>101.75</v>
      </c>
      <c r="D66" s="31">
        <v>128.9</v>
      </c>
      <c r="E66" s="31">
        <v>84.87</v>
      </c>
      <c r="F66" s="31">
        <v>151.01</v>
      </c>
    </row>
    <row r="67" spans="1:6">
      <c r="A67" s="34">
        <v>38077</v>
      </c>
      <c r="B67" s="31">
        <v>83.81</v>
      </c>
      <c r="C67" s="31">
        <v>99.45</v>
      </c>
      <c r="D67" s="31">
        <v>126.69</v>
      </c>
      <c r="E67" s="31">
        <v>84.33</v>
      </c>
      <c r="F67" s="31">
        <v>154.07</v>
      </c>
    </row>
    <row r="68" spans="1:6">
      <c r="A68" s="34">
        <v>38107</v>
      </c>
      <c r="B68" s="31">
        <v>84.86</v>
      </c>
      <c r="C68" s="31">
        <v>101.16</v>
      </c>
      <c r="D68" s="31">
        <v>126.58</v>
      </c>
      <c r="E68" s="31">
        <v>85.03</v>
      </c>
      <c r="F68" s="31">
        <v>144.59</v>
      </c>
    </row>
    <row r="69" spans="1:6">
      <c r="A69" s="34">
        <v>38138</v>
      </c>
      <c r="B69" s="31">
        <v>84.22</v>
      </c>
      <c r="C69" s="31">
        <v>100.41</v>
      </c>
      <c r="D69" s="31">
        <v>123.9</v>
      </c>
      <c r="E69" s="31">
        <v>84.44</v>
      </c>
      <c r="F69" s="31">
        <v>138.71</v>
      </c>
    </row>
    <row r="70" spans="1:6">
      <c r="A70" s="34">
        <v>38168</v>
      </c>
      <c r="B70" s="31">
        <v>85.46</v>
      </c>
      <c r="C70" s="31">
        <v>102.51</v>
      </c>
      <c r="D70" s="31">
        <v>128.41999999999999</v>
      </c>
      <c r="E70" s="31">
        <v>86.23</v>
      </c>
      <c r="F70" s="31">
        <v>139.52000000000001</v>
      </c>
    </row>
    <row r="71" spans="1:6">
      <c r="A71" s="34">
        <v>38198</v>
      </c>
      <c r="B71" s="31">
        <v>83.9</v>
      </c>
      <c r="C71" s="31">
        <v>101.25</v>
      </c>
      <c r="D71" s="31">
        <v>124.14</v>
      </c>
      <c r="E71" s="31">
        <v>84.07</v>
      </c>
      <c r="F71" s="31">
        <v>138.04</v>
      </c>
    </row>
    <row r="72" spans="1:6">
      <c r="A72" s="34">
        <v>38230</v>
      </c>
      <c r="B72" s="31">
        <v>82.91</v>
      </c>
      <c r="C72" s="31">
        <v>100.38</v>
      </c>
      <c r="D72" s="31">
        <v>122.57</v>
      </c>
      <c r="E72" s="31">
        <v>83.56</v>
      </c>
      <c r="F72" s="31">
        <v>142.12</v>
      </c>
    </row>
    <row r="73" spans="1:6">
      <c r="A73" s="34">
        <v>38260</v>
      </c>
      <c r="B73" s="31">
        <v>84.32</v>
      </c>
      <c r="C73" s="31">
        <v>102.26</v>
      </c>
      <c r="D73" s="31">
        <v>125.55</v>
      </c>
      <c r="E73" s="31">
        <v>82.54</v>
      </c>
      <c r="F73" s="31">
        <v>146.78</v>
      </c>
    </row>
    <row r="74" spans="1:6">
      <c r="A74" s="34">
        <v>38289</v>
      </c>
      <c r="B74" s="31">
        <v>85.26</v>
      </c>
      <c r="C74" s="31">
        <v>103.6</v>
      </c>
      <c r="D74" s="31">
        <v>127.5</v>
      </c>
      <c r="E74" s="31">
        <v>81.72</v>
      </c>
      <c r="F74" s="31">
        <v>146.44</v>
      </c>
    </row>
    <row r="75" spans="1:6">
      <c r="A75" s="34">
        <v>38321</v>
      </c>
      <c r="B75" s="31">
        <v>87.4</v>
      </c>
      <c r="C75" s="31">
        <v>106.55</v>
      </c>
      <c r="D75" s="31">
        <v>134.29</v>
      </c>
      <c r="E75" s="31">
        <v>81.290000000000006</v>
      </c>
      <c r="F75" s="31">
        <v>153.06</v>
      </c>
    </row>
    <row r="76" spans="1:6">
      <c r="A76" s="34">
        <v>38352</v>
      </c>
      <c r="B76" s="31">
        <v>89.04</v>
      </c>
      <c r="C76" s="31">
        <v>108.91</v>
      </c>
      <c r="D76" s="31">
        <v>137.94999999999999</v>
      </c>
      <c r="E76" s="31">
        <v>82.14</v>
      </c>
      <c r="F76" s="31">
        <v>156.66</v>
      </c>
    </row>
    <row r="77" spans="1:6">
      <c r="A77" s="34">
        <v>38383</v>
      </c>
      <c r="B77" s="31">
        <v>91.06</v>
      </c>
      <c r="C77" s="31">
        <v>111.91</v>
      </c>
      <c r="D77" s="31">
        <v>145.93</v>
      </c>
      <c r="E77" s="31">
        <v>83.44</v>
      </c>
      <c r="F77" s="31">
        <v>163.38999999999999</v>
      </c>
    </row>
    <row r="78" spans="1:6">
      <c r="A78" s="34">
        <v>38411</v>
      </c>
      <c r="B78" s="31">
        <v>93.72</v>
      </c>
      <c r="C78" s="31">
        <v>115.57</v>
      </c>
      <c r="D78" s="31">
        <v>151.11000000000001</v>
      </c>
      <c r="E78" s="31">
        <v>83.48</v>
      </c>
      <c r="F78" s="31">
        <v>174.19</v>
      </c>
    </row>
    <row r="79" spans="1:6">
      <c r="A79" s="34">
        <v>38442</v>
      </c>
      <c r="B79" s="31">
        <v>92.99</v>
      </c>
      <c r="C79" s="31">
        <v>114.23</v>
      </c>
      <c r="D79" s="31">
        <v>150.58000000000001</v>
      </c>
      <c r="E79" s="31">
        <v>83.78</v>
      </c>
      <c r="F79" s="31">
        <v>165.82</v>
      </c>
    </row>
    <row r="80" spans="1:6">
      <c r="A80" s="34">
        <v>38471</v>
      </c>
      <c r="B80" s="31">
        <v>90.77</v>
      </c>
      <c r="C80" s="31">
        <v>110.42</v>
      </c>
      <c r="D80" s="31">
        <v>145.75</v>
      </c>
      <c r="E80" s="31">
        <v>82.72</v>
      </c>
      <c r="F80" s="31">
        <v>161.85</v>
      </c>
    </row>
    <row r="81" spans="1:6">
      <c r="A81" s="34">
        <v>38503</v>
      </c>
      <c r="B81" s="31">
        <v>94.72</v>
      </c>
      <c r="C81" s="31">
        <v>114.93</v>
      </c>
      <c r="D81" s="31">
        <v>152.72</v>
      </c>
      <c r="E81" s="31">
        <v>89.15</v>
      </c>
      <c r="F81" s="31">
        <v>174.36</v>
      </c>
    </row>
    <row r="82" spans="1:6">
      <c r="A82" s="34">
        <v>38533</v>
      </c>
      <c r="B82" s="31">
        <v>97.7</v>
      </c>
      <c r="C82" s="31">
        <v>119.46</v>
      </c>
      <c r="D82" s="31">
        <v>159.59</v>
      </c>
      <c r="E82" s="31">
        <v>91.01</v>
      </c>
      <c r="F82" s="31">
        <v>183.35</v>
      </c>
    </row>
    <row r="83" spans="1:6">
      <c r="A83" s="34">
        <v>38562</v>
      </c>
      <c r="B83" s="31">
        <v>100.86</v>
      </c>
      <c r="C83" s="31">
        <v>123.26</v>
      </c>
      <c r="D83" s="31">
        <v>167.97</v>
      </c>
      <c r="E83" s="31">
        <v>94.01</v>
      </c>
      <c r="F83" s="31">
        <v>194.84</v>
      </c>
    </row>
    <row r="84" spans="1:6">
      <c r="A84" s="34">
        <v>38595</v>
      </c>
      <c r="B84" s="31">
        <v>100.79</v>
      </c>
      <c r="C84" s="31">
        <v>122.88</v>
      </c>
      <c r="D84" s="31">
        <v>171.4</v>
      </c>
      <c r="E84" s="31">
        <v>91.8</v>
      </c>
      <c r="F84" s="31">
        <v>193.6</v>
      </c>
    </row>
    <row r="85" spans="1:6">
      <c r="A85" s="34">
        <v>38625</v>
      </c>
      <c r="B85" s="31">
        <v>105.25</v>
      </c>
      <c r="C85" s="31">
        <v>128.9</v>
      </c>
      <c r="D85" s="31">
        <v>179.02</v>
      </c>
      <c r="E85" s="31">
        <v>94.34</v>
      </c>
      <c r="F85" s="31">
        <v>215.44</v>
      </c>
    </row>
    <row r="86" spans="1:6">
      <c r="A86" s="34">
        <v>38656</v>
      </c>
      <c r="B86" s="31">
        <v>102.55</v>
      </c>
      <c r="C86" s="31">
        <v>125.39</v>
      </c>
      <c r="D86" s="31">
        <v>169.58</v>
      </c>
      <c r="E86" s="31">
        <v>93.3</v>
      </c>
      <c r="F86" s="31">
        <v>202.46</v>
      </c>
    </row>
    <row r="87" spans="1:6">
      <c r="A87" s="34">
        <v>38686</v>
      </c>
      <c r="B87" s="31">
        <v>105.69</v>
      </c>
      <c r="C87" s="31">
        <v>130.97</v>
      </c>
      <c r="D87" s="31">
        <v>176.14</v>
      </c>
      <c r="E87" s="31">
        <v>98.37</v>
      </c>
      <c r="F87" s="31">
        <v>222.54</v>
      </c>
    </row>
    <row r="88" spans="1:6">
      <c r="A88" s="34">
        <v>38716</v>
      </c>
      <c r="B88" s="31">
        <v>109.31</v>
      </c>
      <c r="C88" s="31">
        <v>135.26</v>
      </c>
      <c r="D88" s="31">
        <v>185.34</v>
      </c>
      <c r="E88" s="31">
        <v>98.24</v>
      </c>
      <c r="F88" s="31">
        <v>235.24</v>
      </c>
    </row>
    <row r="89" spans="1:6">
      <c r="A89" s="34">
        <v>38748</v>
      </c>
      <c r="B89" s="31">
        <v>113.06</v>
      </c>
      <c r="C89" s="31">
        <v>140.34</v>
      </c>
      <c r="D89" s="31">
        <v>198.4</v>
      </c>
      <c r="E89" s="31">
        <v>97.94</v>
      </c>
      <c r="F89" s="31">
        <v>253.51</v>
      </c>
    </row>
    <row r="90" spans="1:6">
      <c r="A90" s="34">
        <v>38776</v>
      </c>
      <c r="B90" s="31">
        <v>115.09</v>
      </c>
      <c r="C90" s="31">
        <v>143.99</v>
      </c>
      <c r="D90" s="31">
        <v>206.97</v>
      </c>
      <c r="E90" s="31">
        <v>99.63</v>
      </c>
      <c r="F90" s="31">
        <v>257.64999999999998</v>
      </c>
    </row>
    <row r="91" spans="1:6">
      <c r="A91" s="34">
        <v>38807</v>
      </c>
      <c r="B91" s="31">
        <v>117.35</v>
      </c>
      <c r="C91" s="31">
        <v>145.83000000000001</v>
      </c>
      <c r="D91" s="31">
        <v>213.97</v>
      </c>
      <c r="E91" s="31">
        <v>99.28</v>
      </c>
      <c r="F91" s="31">
        <v>255.69</v>
      </c>
    </row>
    <row r="92" spans="1:6">
      <c r="A92" s="34">
        <v>38835</v>
      </c>
      <c r="B92" s="31">
        <v>118.09</v>
      </c>
      <c r="C92" s="31">
        <v>146.44</v>
      </c>
      <c r="D92" s="31">
        <v>218.44</v>
      </c>
      <c r="E92" s="31">
        <v>96.52</v>
      </c>
      <c r="F92" s="31">
        <v>262.41000000000003</v>
      </c>
    </row>
    <row r="93" spans="1:6">
      <c r="A93" s="34">
        <v>38868</v>
      </c>
      <c r="B93" s="31">
        <v>111.82</v>
      </c>
      <c r="C93" s="31">
        <v>138.58000000000001</v>
      </c>
      <c r="D93" s="31">
        <v>204.12</v>
      </c>
      <c r="E93" s="31">
        <v>91.66</v>
      </c>
      <c r="F93" s="31">
        <v>229.64</v>
      </c>
    </row>
    <row r="94" spans="1:6">
      <c r="A94" s="34">
        <v>38898</v>
      </c>
      <c r="B94" s="31">
        <v>112.41</v>
      </c>
      <c r="C94" s="31">
        <v>138.99</v>
      </c>
      <c r="D94" s="31">
        <v>200.95</v>
      </c>
      <c r="E94" s="31">
        <v>92.06</v>
      </c>
      <c r="F94" s="31">
        <v>229.62</v>
      </c>
    </row>
    <row r="95" spans="1:6">
      <c r="A95" s="34">
        <v>38929</v>
      </c>
      <c r="B95" s="31">
        <v>114.24</v>
      </c>
      <c r="C95" s="31">
        <v>141.91999999999999</v>
      </c>
      <c r="D95" s="31">
        <v>199.14</v>
      </c>
      <c r="E95" s="31">
        <v>92.46</v>
      </c>
      <c r="F95" s="31">
        <v>232.62</v>
      </c>
    </row>
    <row r="96" spans="1:6">
      <c r="A96" s="34">
        <v>38960</v>
      </c>
      <c r="B96" s="31">
        <v>117.13</v>
      </c>
      <c r="C96" s="31">
        <v>145.69999999999999</v>
      </c>
      <c r="D96" s="31">
        <v>203.85</v>
      </c>
      <c r="E96" s="31">
        <v>94.17</v>
      </c>
      <c r="F96" s="31">
        <v>237.22</v>
      </c>
    </row>
    <row r="97" spans="1:6">
      <c r="A97" s="34">
        <v>38989</v>
      </c>
      <c r="B97" s="31">
        <v>119.3</v>
      </c>
      <c r="C97" s="31">
        <v>149.79</v>
      </c>
      <c r="D97" s="31">
        <v>209.19</v>
      </c>
      <c r="E97" s="31">
        <v>97.47</v>
      </c>
      <c r="F97" s="31">
        <v>241.27</v>
      </c>
    </row>
    <row r="98" spans="1:6">
      <c r="A98" s="34">
        <v>39021</v>
      </c>
      <c r="B98" s="31">
        <v>123.41</v>
      </c>
      <c r="C98" s="31">
        <v>155.72999999999999</v>
      </c>
      <c r="D98" s="31">
        <v>218.85</v>
      </c>
      <c r="E98" s="31">
        <v>99.94</v>
      </c>
      <c r="F98" s="31">
        <v>250.62</v>
      </c>
    </row>
    <row r="99" spans="1:6">
      <c r="A99" s="34">
        <v>39051</v>
      </c>
      <c r="B99" s="31">
        <v>122.77</v>
      </c>
      <c r="C99" s="31">
        <v>154.56</v>
      </c>
      <c r="D99" s="31">
        <v>225.01</v>
      </c>
      <c r="E99" s="31">
        <v>97.9</v>
      </c>
      <c r="F99" s="31">
        <v>258.99</v>
      </c>
    </row>
    <row r="100" spans="1:6">
      <c r="A100" s="34">
        <v>39080</v>
      </c>
      <c r="B100" s="31">
        <v>127.34</v>
      </c>
      <c r="C100" s="31">
        <v>160.24</v>
      </c>
      <c r="D100" s="31">
        <v>236.63</v>
      </c>
      <c r="E100" s="31">
        <v>99.47</v>
      </c>
      <c r="F100" s="31">
        <v>271.83</v>
      </c>
    </row>
    <row r="101" spans="1:6">
      <c r="A101" s="34">
        <v>39113</v>
      </c>
      <c r="B101" s="31">
        <v>129.91</v>
      </c>
      <c r="C101" s="31">
        <v>162.97</v>
      </c>
      <c r="D101" s="31">
        <v>244.9</v>
      </c>
      <c r="E101" s="31">
        <v>102.66</v>
      </c>
      <c r="F101" s="31">
        <v>272.47000000000003</v>
      </c>
    </row>
    <row r="102" spans="1:6">
      <c r="A102" s="34">
        <v>39141</v>
      </c>
      <c r="B102" s="31">
        <v>127.19</v>
      </c>
      <c r="C102" s="31">
        <v>159.1</v>
      </c>
      <c r="D102" s="31">
        <v>241.83</v>
      </c>
      <c r="E102" s="31">
        <v>98.92</v>
      </c>
      <c r="F102" s="31">
        <v>266.27</v>
      </c>
    </row>
    <row r="103" spans="1:6">
      <c r="A103" s="34">
        <v>39171</v>
      </c>
      <c r="B103" s="31">
        <v>130.32</v>
      </c>
      <c r="C103" s="31">
        <v>161.16999999999999</v>
      </c>
      <c r="D103" s="31">
        <v>251.33</v>
      </c>
      <c r="E103" s="31">
        <v>99.1</v>
      </c>
      <c r="F103" s="31">
        <v>274.12</v>
      </c>
    </row>
    <row r="104" spans="1:6">
      <c r="A104" s="34">
        <v>39202</v>
      </c>
      <c r="B104" s="31">
        <v>134.71</v>
      </c>
      <c r="C104" s="31">
        <v>167.18</v>
      </c>
      <c r="D104" s="31">
        <v>258.19</v>
      </c>
      <c r="E104" s="31">
        <v>100.71</v>
      </c>
      <c r="F104" s="31">
        <v>279.14</v>
      </c>
    </row>
    <row r="105" spans="1:6">
      <c r="A105" s="34">
        <v>39233</v>
      </c>
      <c r="B105" s="31">
        <v>138.12</v>
      </c>
      <c r="C105" s="31">
        <v>171.28</v>
      </c>
      <c r="D105" s="31">
        <v>264.74</v>
      </c>
      <c r="E105" s="31">
        <v>105.49</v>
      </c>
      <c r="F105" s="31">
        <v>296.19</v>
      </c>
    </row>
    <row r="106" spans="1:6">
      <c r="A106" s="34">
        <v>39262</v>
      </c>
      <c r="B106" s="31">
        <v>137.30000000000001</v>
      </c>
      <c r="C106" s="31">
        <v>170.3</v>
      </c>
      <c r="D106" s="31">
        <v>259.18</v>
      </c>
      <c r="E106" s="31">
        <v>103.22</v>
      </c>
      <c r="F106" s="31">
        <v>308.18</v>
      </c>
    </row>
    <row r="107" spans="1:6">
      <c r="A107" s="34">
        <v>39294</v>
      </c>
      <c r="B107" s="31">
        <v>132.47999999999999</v>
      </c>
      <c r="C107" s="31">
        <v>163.32</v>
      </c>
      <c r="D107" s="31">
        <v>253.76</v>
      </c>
      <c r="E107" s="31">
        <v>98.59</v>
      </c>
      <c r="F107" s="31">
        <v>319.29000000000002</v>
      </c>
    </row>
    <row r="108" spans="1:6">
      <c r="A108" s="34">
        <v>39325</v>
      </c>
      <c r="B108" s="31">
        <v>131.19</v>
      </c>
      <c r="C108" s="31">
        <v>160.51</v>
      </c>
      <c r="D108" s="31">
        <v>243.75</v>
      </c>
      <c r="E108" s="31">
        <v>100.29</v>
      </c>
      <c r="F108" s="31">
        <v>313.17</v>
      </c>
    </row>
    <row r="109" spans="1:6">
      <c r="A109" s="34">
        <v>39353</v>
      </c>
      <c r="B109" s="31">
        <v>132.04</v>
      </c>
      <c r="C109" s="31">
        <v>160.36000000000001</v>
      </c>
      <c r="D109" s="31">
        <v>232.49</v>
      </c>
      <c r="E109" s="31">
        <v>99.63</v>
      </c>
      <c r="F109" s="31">
        <v>332.76</v>
      </c>
    </row>
    <row r="110" spans="1:6">
      <c r="A110" s="34">
        <v>39386</v>
      </c>
      <c r="B110" s="31">
        <v>135.69999999999999</v>
      </c>
      <c r="C110" s="31">
        <v>164.91</v>
      </c>
      <c r="D110" s="31">
        <v>245.3</v>
      </c>
      <c r="E110" s="31">
        <v>99.49</v>
      </c>
      <c r="F110" s="31">
        <v>363.14</v>
      </c>
    </row>
    <row r="111" spans="1:6">
      <c r="A111" s="34">
        <v>39416</v>
      </c>
      <c r="B111" s="31">
        <v>129.22999999999999</v>
      </c>
      <c r="C111" s="31">
        <v>153.88999999999999</v>
      </c>
      <c r="D111" s="31">
        <v>221.15</v>
      </c>
      <c r="E111" s="31">
        <v>93.7</v>
      </c>
      <c r="F111" s="31">
        <v>332.35</v>
      </c>
    </row>
    <row r="112" spans="1:6">
      <c r="A112" s="34">
        <v>39447</v>
      </c>
      <c r="B112" s="31">
        <v>127.43</v>
      </c>
      <c r="C112" s="31">
        <v>151.56</v>
      </c>
      <c r="D112" s="31">
        <v>215.24</v>
      </c>
      <c r="E112" s="31">
        <v>93.38</v>
      </c>
      <c r="F112" s="31">
        <v>334.61</v>
      </c>
    </row>
    <row r="113" spans="1:6">
      <c r="A113" s="34">
        <v>39478</v>
      </c>
      <c r="B113" s="31">
        <v>112.62</v>
      </c>
      <c r="C113" s="31">
        <v>132.68</v>
      </c>
      <c r="D113" s="31">
        <v>189.45</v>
      </c>
      <c r="E113" s="31">
        <v>86.51</v>
      </c>
      <c r="F113" s="31">
        <v>288.81</v>
      </c>
    </row>
    <row r="114" spans="1:6">
      <c r="A114" s="34">
        <v>39507</v>
      </c>
      <c r="B114" s="31">
        <v>111.41</v>
      </c>
      <c r="C114" s="31">
        <v>129.62</v>
      </c>
      <c r="D114" s="31">
        <v>194.3</v>
      </c>
      <c r="E114" s="31">
        <v>81.56</v>
      </c>
      <c r="F114" s="31">
        <v>302.10000000000002</v>
      </c>
    </row>
    <row r="115" spans="1:6">
      <c r="A115" s="34">
        <v>39538</v>
      </c>
      <c r="B115" s="31">
        <v>106.78</v>
      </c>
      <c r="C115" s="31">
        <v>124.46</v>
      </c>
      <c r="D115" s="31">
        <v>187.64</v>
      </c>
      <c r="E115" s="31">
        <v>77.73</v>
      </c>
      <c r="F115" s="31">
        <v>273.79000000000002</v>
      </c>
    </row>
    <row r="116" spans="1:6">
      <c r="A116" s="34">
        <v>39568</v>
      </c>
      <c r="B116" s="31">
        <v>112.91</v>
      </c>
      <c r="C116" s="31">
        <v>133.04</v>
      </c>
      <c r="D116" s="31">
        <v>193.24</v>
      </c>
      <c r="E116" s="31">
        <v>82.93</v>
      </c>
      <c r="F116" s="31">
        <v>300.58999999999997</v>
      </c>
    </row>
    <row r="117" spans="1:6">
      <c r="A117" s="34">
        <v>39598</v>
      </c>
      <c r="B117" s="31">
        <v>112.57</v>
      </c>
      <c r="C117" s="31">
        <v>129.9</v>
      </c>
      <c r="D117" s="31">
        <v>194.88</v>
      </c>
      <c r="E117" s="31">
        <v>84.23</v>
      </c>
      <c r="F117" s="31">
        <v>305.82</v>
      </c>
    </row>
    <row r="118" spans="1:6">
      <c r="A118" s="34">
        <v>39629</v>
      </c>
      <c r="B118" s="31">
        <v>101.2</v>
      </c>
      <c r="C118" s="31">
        <v>114.45</v>
      </c>
      <c r="D118" s="31">
        <v>175.4</v>
      </c>
      <c r="E118" s="31">
        <v>76.180000000000007</v>
      </c>
      <c r="F118" s="31">
        <v>271</v>
      </c>
    </row>
    <row r="119" spans="1:6">
      <c r="A119" s="34">
        <v>39660</v>
      </c>
      <c r="B119" s="31">
        <v>99.16</v>
      </c>
      <c r="C119" s="31">
        <v>111.96</v>
      </c>
      <c r="D119" s="31">
        <v>167.81</v>
      </c>
      <c r="E119" s="31">
        <v>75.94</v>
      </c>
      <c r="F119" s="31">
        <v>262.27</v>
      </c>
    </row>
    <row r="120" spans="1:6">
      <c r="A120" s="34">
        <v>39689</v>
      </c>
      <c r="B120" s="31">
        <v>100.67</v>
      </c>
      <c r="C120" s="31">
        <v>114.28</v>
      </c>
      <c r="D120" s="31">
        <v>172.84</v>
      </c>
      <c r="E120" s="31">
        <v>81.41</v>
      </c>
      <c r="F120" s="31">
        <v>255.11</v>
      </c>
    </row>
    <row r="121" spans="1:6">
      <c r="A121" s="34">
        <v>39721</v>
      </c>
      <c r="B121" s="31">
        <v>89.49</v>
      </c>
      <c r="C121" s="31">
        <v>101.3</v>
      </c>
      <c r="D121" s="31">
        <v>144.82</v>
      </c>
      <c r="E121" s="31">
        <v>77.36</v>
      </c>
      <c r="F121" s="31">
        <v>220.04</v>
      </c>
    </row>
    <row r="122" spans="1:6">
      <c r="A122" s="34">
        <v>39752</v>
      </c>
      <c r="B122" s="31">
        <v>78</v>
      </c>
      <c r="C122" s="31">
        <v>86.78</v>
      </c>
      <c r="D122" s="31">
        <v>115.34</v>
      </c>
      <c r="E122" s="31">
        <v>70.91</v>
      </c>
      <c r="F122" s="31">
        <v>176.71</v>
      </c>
    </row>
    <row r="123" spans="1:6">
      <c r="A123" s="34">
        <v>39780</v>
      </c>
      <c r="B123" s="31">
        <v>72.31</v>
      </c>
      <c r="C123" s="31">
        <v>80.97</v>
      </c>
      <c r="D123" s="31">
        <v>105.2</v>
      </c>
      <c r="E123" s="31">
        <v>65.42</v>
      </c>
      <c r="F123" s="31">
        <v>163.11000000000001</v>
      </c>
    </row>
    <row r="124" spans="1:6">
      <c r="A124" s="34">
        <v>39813</v>
      </c>
      <c r="B124" s="31">
        <v>69.430000000000007</v>
      </c>
      <c r="C124" s="31">
        <v>77.53</v>
      </c>
      <c r="D124" s="31">
        <v>100.96</v>
      </c>
      <c r="E124" s="31">
        <v>60.33</v>
      </c>
      <c r="F124" s="31">
        <v>160.22</v>
      </c>
    </row>
    <row r="125" spans="1:6">
      <c r="A125" s="34">
        <v>39843</v>
      </c>
      <c r="B125" s="31">
        <v>66.91</v>
      </c>
      <c r="C125" s="31">
        <v>72.48</v>
      </c>
      <c r="D125" s="31">
        <v>102.44</v>
      </c>
      <c r="E125" s="31">
        <v>60.02</v>
      </c>
      <c r="F125" s="31">
        <v>162.29</v>
      </c>
    </row>
    <row r="126" spans="1:6">
      <c r="A126" s="34">
        <v>39871</v>
      </c>
      <c r="B126" s="31">
        <v>60.44</v>
      </c>
      <c r="C126" s="31">
        <v>64.08</v>
      </c>
      <c r="D126" s="31">
        <v>96.08</v>
      </c>
      <c r="E126" s="31">
        <v>54.15</v>
      </c>
      <c r="F126" s="31">
        <v>154.41</v>
      </c>
    </row>
    <row r="127" spans="1:6">
      <c r="A127" s="34">
        <v>39903</v>
      </c>
      <c r="B127" s="31">
        <v>61.66</v>
      </c>
      <c r="C127" s="31">
        <v>66.209999999999994</v>
      </c>
      <c r="D127" s="31">
        <v>98.13</v>
      </c>
      <c r="E127" s="31">
        <v>56.13</v>
      </c>
      <c r="F127" s="31">
        <v>168.61</v>
      </c>
    </row>
    <row r="128" spans="1:6">
      <c r="A128" s="34">
        <v>39933</v>
      </c>
      <c r="B128" s="31">
        <v>69.91</v>
      </c>
      <c r="C128" s="31">
        <v>78.849999999999994</v>
      </c>
      <c r="D128" s="31">
        <v>118.82</v>
      </c>
      <c r="E128" s="31">
        <v>61.54</v>
      </c>
      <c r="F128" s="31">
        <v>196.43</v>
      </c>
    </row>
    <row r="129" spans="1:6">
      <c r="A129" s="34">
        <v>39962</v>
      </c>
      <c r="B129" s="31">
        <v>72.72</v>
      </c>
      <c r="C129" s="31">
        <v>81.77</v>
      </c>
      <c r="D129" s="31">
        <v>125.43</v>
      </c>
      <c r="E129" s="31">
        <v>60.63</v>
      </c>
      <c r="F129" s="31">
        <v>214.53</v>
      </c>
    </row>
    <row r="130" spans="1:6">
      <c r="A130" s="34">
        <v>39994</v>
      </c>
      <c r="B130" s="31">
        <v>71.77</v>
      </c>
      <c r="C130" s="31">
        <v>79.98</v>
      </c>
      <c r="D130" s="31">
        <v>125.52</v>
      </c>
      <c r="E130" s="31">
        <v>61.21</v>
      </c>
      <c r="F130" s="31">
        <v>213.17</v>
      </c>
    </row>
    <row r="131" spans="1:6">
      <c r="A131" s="34">
        <v>40025</v>
      </c>
      <c r="B131" s="31">
        <v>78.38</v>
      </c>
      <c r="C131" s="31">
        <v>88.01</v>
      </c>
      <c r="D131" s="31">
        <v>135.25</v>
      </c>
      <c r="E131" s="31">
        <v>65.040000000000006</v>
      </c>
      <c r="F131" s="31">
        <v>233.82</v>
      </c>
    </row>
    <row r="132" spans="1:6">
      <c r="A132" s="34">
        <v>40056</v>
      </c>
      <c r="B132" s="31">
        <v>82.11</v>
      </c>
      <c r="C132" s="31">
        <v>94.75</v>
      </c>
      <c r="D132" s="31">
        <v>146.86000000000001</v>
      </c>
      <c r="E132" s="31">
        <v>66.33</v>
      </c>
      <c r="F132" s="31">
        <v>229.75</v>
      </c>
    </row>
    <row r="133" spans="1:6">
      <c r="A133" s="34">
        <v>40086</v>
      </c>
      <c r="B133" s="31">
        <v>84.28</v>
      </c>
      <c r="C133" s="31">
        <v>97.21</v>
      </c>
      <c r="D133" s="31">
        <v>154.06</v>
      </c>
      <c r="E133" s="31">
        <v>67.55</v>
      </c>
      <c r="F133" s="31">
        <v>245.61</v>
      </c>
    </row>
    <row r="134" spans="1:6">
      <c r="A134" s="34">
        <v>40116</v>
      </c>
      <c r="B134" s="31">
        <v>82.48</v>
      </c>
      <c r="C134" s="31">
        <v>93.52</v>
      </c>
      <c r="D134" s="31">
        <v>149.87</v>
      </c>
      <c r="E134" s="31">
        <v>65.540000000000006</v>
      </c>
      <c r="F134" s="31">
        <v>243.37</v>
      </c>
    </row>
    <row r="135" spans="1:6">
      <c r="A135" s="34">
        <v>40147</v>
      </c>
      <c r="B135" s="31">
        <v>83.17</v>
      </c>
      <c r="C135" s="31">
        <v>94.01</v>
      </c>
      <c r="D135" s="31">
        <v>148.65</v>
      </c>
      <c r="E135" s="31">
        <v>68.08</v>
      </c>
      <c r="F135" s="31">
        <v>249.34</v>
      </c>
    </row>
    <row r="136" spans="1:6">
      <c r="A136" s="34">
        <v>40178</v>
      </c>
      <c r="B136" s="31">
        <v>88.28</v>
      </c>
      <c r="C136" s="31">
        <v>99.43</v>
      </c>
      <c r="D136" s="31">
        <v>157.15</v>
      </c>
      <c r="E136" s="31">
        <v>72.59</v>
      </c>
      <c r="F136" s="31">
        <v>270.87</v>
      </c>
    </row>
    <row r="137" spans="1:6">
      <c r="A137" s="34">
        <v>40207</v>
      </c>
      <c r="B137" s="31">
        <v>85.7</v>
      </c>
      <c r="C137" s="31">
        <v>95.7</v>
      </c>
      <c r="D137" s="31">
        <v>160.46</v>
      </c>
      <c r="E137" s="31">
        <v>72.23</v>
      </c>
      <c r="F137" s="31">
        <v>263.81</v>
      </c>
    </row>
    <row r="138" spans="1:6">
      <c r="A138" s="34">
        <v>40235</v>
      </c>
      <c r="B138" s="31">
        <v>85.37</v>
      </c>
      <c r="C138" s="31">
        <v>94.44</v>
      </c>
      <c r="D138" s="31">
        <v>157.80000000000001</v>
      </c>
      <c r="E138" s="31">
        <v>75.66</v>
      </c>
      <c r="F138" s="31">
        <v>269.36</v>
      </c>
    </row>
    <row r="139" spans="1:6">
      <c r="A139" s="34">
        <v>40268</v>
      </c>
      <c r="B139" s="31">
        <v>91.43</v>
      </c>
      <c r="C139" s="31">
        <v>101.05</v>
      </c>
      <c r="D139" s="31">
        <v>172.03</v>
      </c>
      <c r="E139" s="31">
        <v>80.760000000000005</v>
      </c>
      <c r="F139" s="31">
        <v>293.27</v>
      </c>
    </row>
    <row r="140" spans="1:6">
      <c r="A140" s="34">
        <v>40298</v>
      </c>
      <c r="B140" s="31">
        <v>90.16</v>
      </c>
      <c r="C140" s="31">
        <v>99.07</v>
      </c>
      <c r="D140" s="31">
        <v>176.18</v>
      </c>
      <c r="E140" s="31">
        <v>83.42</v>
      </c>
      <c r="F140" s="31">
        <v>301.3</v>
      </c>
    </row>
    <row r="141" spans="1:6">
      <c r="A141" s="34">
        <v>40329</v>
      </c>
      <c r="B141" s="31">
        <v>85.04</v>
      </c>
      <c r="C141" s="31">
        <v>91.96</v>
      </c>
      <c r="D141" s="31">
        <v>163.13999999999999</v>
      </c>
      <c r="E141" s="31">
        <v>82.92</v>
      </c>
      <c r="F141" s="31">
        <v>296.52999999999997</v>
      </c>
    </row>
    <row r="142" spans="1:6">
      <c r="A142" s="34">
        <v>40359</v>
      </c>
      <c r="B142" s="31">
        <v>84.4</v>
      </c>
      <c r="C142" s="31">
        <v>89.72</v>
      </c>
      <c r="D142" s="31">
        <v>161.71</v>
      </c>
      <c r="E142" s="31">
        <v>78.52</v>
      </c>
      <c r="F142" s="31">
        <v>294.35000000000002</v>
      </c>
    </row>
    <row r="143" spans="1:6">
      <c r="A143" s="34">
        <v>40389</v>
      </c>
      <c r="B143" s="31">
        <v>88.5</v>
      </c>
      <c r="C143" s="31">
        <v>96.2</v>
      </c>
      <c r="D143" s="31">
        <v>170.14</v>
      </c>
      <c r="E143" s="31">
        <v>78.89</v>
      </c>
      <c r="F143" s="31">
        <v>298.88</v>
      </c>
    </row>
    <row r="144" spans="1:6">
      <c r="A144" s="34">
        <v>40421</v>
      </c>
      <c r="B144" s="31">
        <v>87.19</v>
      </c>
      <c r="C144" s="31">
        <v>93.46</v>
      </c>
      <c r="D144" s="31">
        <v>167.2</v>
      </c>
      <c r="E144" s="31">
        <v>77.099999999999994</v>
      </c>
      <c r="F144" s="31">
        <v>299.77</v>
      </c>
    </row>
    <row r="145" spans="1:6">
      <c r="A145" s="34">
        <v>40451</v>
      </c>
      <c r="B145" s="31">
        <v>90.02</v>
      </c>
      <c r="C145" s="31">
        <v>96.26</v>
      </c>
      <c r="D145" s="31">
        <v>176.87</v>
      </c>
      <c r="E145" s="31">
        <v>78.180000000000007</v>
      </c>
      <c r="F145" s="31">
        <v>309.42</v>
      </c>
    </row>
    <row r="146" spans="1:6">
      <c r="A146" s="34">
        <v>40480</v>
      </c>
      <c r="B146" s="31">
        <v>92.17</v>
      </c>
      <c r="C146" s="31">
        <v>99.27</v>
      </c>
      <c r="D146" s="31">
        <v>183.41</v>
      </c>
      <c r="E146" s="31">
        <v>79.72</v>
      </c>
      <c r="F146" s="31">
        <v>312.47000000000003</v>
      </c>
    </row>
  </sheetData>
  <pageMargins left="0.78740157499999996" right="0.78740157499999996" top="0.984251969" bottom="0.984251969" header="0.5" footer="0.5"/>
  <pageSetup paperSize="9" scale="10" firstPageNumber="0" fitToWidth="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dimension ref="A1:D144"/>
  <sheetViews>
    <sheetView workbookViewId="0">
      <selection sqref="A1:XFD1048576"/>
    </sheetView>
  </sheetViews>
  <sheetFormatPr baseColWidth="10" defaultRowHeight="15"/>
  <cols>
    <col min="1" max="1" width="11.42578125" style="6"/>
    <col min="2" max="2" width="15.5703125" style="6" bestFit="1" customWidth="1"/>
    <col min="3" max="3" width="12.42578125" style="6" bestFit="1" customWidth="1"/>
    <col min="4" max="4" width="14.5703125" style="6" bestFit="1" customWidth="1"/>
    <col min="5" max="16384" width="11.42578125" style="6"/>
  </cols>
  <sheetData>
    <row r="1" spans="1:4">
      <c r="A1" s="6" t="s">
        <v>42</v>
      </c>
      <c r="B1" s="6" t="s">
        <v>81</v>
      </c>
      <c r="C1" s="6" t="s">
        <v>83</v>
      </c>
      <c r="D1" s="6" t="s">
        <v>82</v>
      </c>
    </row>
    <row r="2" spans="1:4">
      <c r="A2" s="19">
        <v>36160</v>
      </c>
      <c r="C2" s="21">
        <f t="shared" ref="C2:C33" si="0">D2/$D$26*100</f>
        <v>95.684623481006597</v>
      </c>
      <c r="D2" s="6">
        <v>100</v>
      </c>
    </row>
    <row r="3" spans="1:4">
      <c r="A3" s="19">
        <v>36191</v>
      </c>
      <c r="C3" s="21">
        <f t="shared" si="0"/>
        <v>96.995502822696395</v>
      </c>
      <c r="D3" s="6">
        <v>101.37</v>
      </c>
    </row>
    <row r="4" spans="1:4">
      <c r="A4" s="19">
        <v>36219</v>
      </c>
      <c r="C4" s="21">
        <f t="shared" si="0"/>
        <v>95.655918093962299</v>
      </c>
      <c r="D4" s="6">
        <v>99.97</v>
      </c>
    </row>
    <row r="5" spans="1:4">
      <c r="A5" s="19">
        <v>36250</v>
      </c>
      <c r="C5" s="21">
        <f t="shared" si="0"/>
        <v>96.239594297196433</v>
      </c>
      <c r="D5" s="6">
        <v>100.58</v>
      </c>
    </row>
    <row r="6" spans="1:4">
      <c r="A6" s="19">
        <v>36280</v>
      </c>
      <c r="C6" s="21">
        <f t="shared" si="0"/>
        <v>97.263419768443214</v>
      </c>
      <c r="D6" s="6">
        <v>101.65</v>
      </c>
    </row>
    <row r="7" spans="1:4">
      <c r="A7" s="19">
        <v>36311</v>
      </c>
      <c r="C7" s="21">
        <f t="shared" si="0"/>
        <v>96.469237393550841</v>
      </c>
      <c r="D7" s="6">
        <v>100.82</v>
      </c>
    </row>
    <row r="8" spans="1:4">
      <c r="A8" s="19">
        <v>36341</v>
      </c>
      <c r="C8" s="21">
        <f t="shared" si="0"/>
        <v>94.82346186967753</v>
      </c>
      <c r="D8" s="6">
        <v>99.1</v>
      </c>
    </row>
    <row r="9" spans="1:4">
      <c r="A9" s="19">
        <v>36372</v>
      </c>
      <c r="C9" s="21">
        <f t="shared" si="0"/>
        <v>93.904889484259883</v>
      </c>
      <c r="D9" s="6">
        <v>98.14</v>
      </c>
    </row>
    <row r="10" spans="1:4">
      <c r="A10" s="19">
        <v>36403</v>
      </c>
      <c r="C10" s="21">
        <f t="shared" si="0"/>
        <v>93.732657161994055</v>
      </c>
      <c r="D10" s="6">
        <v>97.96</v>
      </c>
    </row>
    <row r="11" spans="1:4">
      <c r="A11" s="19">
        <v>36433</v>
      </c>
      <c r="C11" s="21">
        <f t="shared" si="0"/>
        <v>93.455171753899151</v>
      </c>
      <c r="D11" s="6">
        <v>97.67</v>
      </c>
    </row>
    <row r="12" spans="1:4">
      <c r="A12" s="19">
        <v>36464</v>
      </c>
      <c r="C12" s="21">
        <f t="shared" si="0"/>
        <v>93.321213281025734</v>
      </c>
      <c r="D12" s="6">
        <v>97.53</v>
      </c>
    </row>
    <row r="13" spans="1:4">
      <c r="A13" s="19">
        <v>36494</v>
      </c>
      <c r="C13" s="21">
        <f t="shared" si="0"/>
        <v>93.83791024782316</v>
      </c>
      <c r="D13" s="6">
        <v>98.07</v>
      </c>
    </row>
    <row r="14" spans="1:4">
      <c r="A14" s="19">
        <v>36525</v>
      </c>
      <c r="C14" s="21">
        <f t="shared" si="0"/>
        <v>93.349918668070046</v>
      </c>
      <c r="D14" s="6">
        <v>97.56</v>
      </c>
    </row>
    <row r="15" spans="1:4">
      <c r="A15" s="19">
        <v>36556</v>
      </c>
      <c r="C15" s="21">
        <f t="shared" si="0"/>
        <v>93.024590948234604</v>
      </c>
      <c r="D15" s="6">
        <v>97.22</v>
      </c>
    </row>
    <row r="16" spans="1:4">
      <c r="A16" s="19">
        <v>36585</v>
      </c>
      <c r="C16" s="21">
        <f t="shared" si="0"/>
        <v>93.608267151468752</v>
      </c>
      <c r="D16" s="6">
        <v>97.83</v>
      </c>
    </row>
    <row r="17" spans="1:4">
      <c r="A17" s="19">
        <v>36616</v>
      </c>
      <c r="C17" s="21">
        <f t="shared" si="0"/>
        <v>95.062673428380052</v>
      </c>
      <c r="D17" s="6">
        <v>99.35</v>
      </c>
    </row>
    <row r="18" spans="1:4">
      <c r="A18" s="19">
        <v>36646</v>
      </c>
      <c r="C18" s="21">
        <f t="shared" si="0"/>
        <v>95.053104966031952</v>
      </c>
      <c r="D18" s="6">
        <v>99.34</v>
      </c>
    </row>
    <row r="19" spans="1:4">
      <c r="A19" s="19">
        <v>36677</v>
      </c>
      <c r="C19" s="21">
        <f t="shared" si="0"/>
        <v>95.330590374126871</v>
      </c>
      <c r="D19" s="6">
        <v>99.63</v>
      </c>
    </row>
    <row r="20" spans="1:4">
      <c r="A20" s="19">
        <v>36707</v>
      </c>
      <c r="C20" s="21">
        <f t="shared" si="0"/>
        <v>95.646349631614186</v>
      </c>
      <c r="D20" s="6">
        <v>99.96</v>
      </c>
    </row>
    <row r="21" spans="1:4">
      <c r="A21" s="19">
        <v>36738</v>
      </c>
      <c r="C21" s="21">
        <f t="shared" si="0"/>
        <v>96.048225050234421</v>
      </c>
      <c r="D21" s="6">
        <v>100.38</v>
      </c>
    </row>
    <row r="22" spans="1:4">
      <c r="A22" s="19">
        <v>36769</v>
      </c>
      <c r="C22" s="21">
        <f t="shared" si="0"/>
        <v>96.057793512582521</v>
      </c>
      <c r="D22" s="6">
        <v>100.39</v>
      </c>
    </row>
    <row r="23" spans="1:4">
      <c r="A23" s="19">
        <v>36799</v>
      </c>
      <c r="C23" s="21">
        <f t="shared" si="0"/>
        <v>96.727585876949576</v>
      </c>
      <c r="D23" s="6">
        <v>101.09</v>
      </c>
    </row>
    <row r="24" spans="1:4">
      <c r="A24" s="19">
        <v>36830</v>
      </c>
      <c r="C24" s="21">
        <f t="shared" si="0"/>
        <v>97.177303607310307</v>
      </c>
      <c r="D24" s="6">
        <v>101.56</v>
      </c>
    </row>
    <row r="25" spans="1:4">
      <c r="A25" s="19">
        <v>36860</v>
      </c>
      <c r="C25" s="21">
        <f t="shared" si="0"/>
        <v>98.296813702038079</v>
      </c>
      <c r="D25" s="6">
        <v>102.73</v>
      </c>
    </row>
    <row r="26" spans="1:4">
      <c r="A26" s="19">
        <v>36891</v>
      </c>
      <c r="B26" s="6">
        <v>100</v>
      </c>
      <c r="C26" s="21">
        <f t="shared" si="0"/>
        <v>100</v>
      </c>
      <c r="D26" s="6">
        <v>104.51</v>
      </c>
    </row>
    <row r="27" spans="1:4">
      <c r="A27" s="19">
        <v>36922</v>
      </c>
      <c r="B27" s="6">
        <v>99.88</v>
      </c>
      <c r="C27" s="21">
        <f t="shared" si="0"/>
        <v>100.71763467610755</v>
      </c>
      <c r="D27" s="6">
        <v>105.26</v>
      </c>
    </row>
    <row r="28" spans="1:4">
      <c r="A28" s="19">
        <v>36950</v>
      </c>
      <c r="B28" s="6">
        <v>100.36</v>
      </c>
      <c r="C28" s="21">
        <f t="shared" si="0"/>
        <v>101.16735240646828</v>
      </c>
      <c r="D28" s="6">
        <v>105.73</v>
      </c>
    </row>
    <row r="29" spans="1:4">
      <c r="A29" s="19">
        <v>36981</v>
      </c>
      <c r="B29" s="6">
        <v>100.85</v>
      </c>
      <c r="C29" s="21">
        <f t="shared" si="0"/>
        <v>101.98067170605682</v>
      </c>
      <c r="D29" s="6">
        <v>106.58</v>
      </c>
    </row>
    <row r="30" spans="1:4">
      <c r="A30" s="19">
        <v>37011</v>
      </c>
      <c r="B30" s="6">
        <v>100.25</v>
      </c>
      <c r="C30" s="21">
        <f t="shared" si="0"/>
        <v>100.67936082671514</v>
      </c>
      <c r="D30" s="6">
        <v>105.22</v>
      </c>
    </row>
    <row r="31" spans="1:4">
      <c r="A31" s="19">
        <v>37042</v>
      </c>
      <c r="B31" s="6">
        <v>101.09</v>
      </c>
      <c r="C31" s="21">
        <f t="shared" si="0"/>
        <v>100.92814084776576</v>
      </c>
      <c r="D31" s="6">
        <v>105.48</v>
      </c>
    </row>
    <row r="32" spans="1:4">
      <c r="A32" s="19">
        <v>37072</v>
      </c>
      <c r="B32" s="6">
        <v>102</v>
      </c>
      <c r="C32" s="21">
        <f t="shared" si="0"/>
        <v>101.7223232226581</v>
      </c>
      <c r="D32" s="6">
        <v>106.31</v>
      </c>
    </row>
    <row r="33" spans="1:4">
      <c r="A33" s="19">
        <v>37103</v>
      </c>
      <c r="B33" s="6">
        <v>102.39</v>
      </c>
      <c r="C33" s="21">
        <f t="shared" si="0"/>
        <v>103.26284566070231</v>
      </c>
      <c r="D33" s="6">
        <v>107.92</v>
      </c>
    </row>
    <row r="34" spans="1:4">
      <c r="A34" s="19">
        <v>37134</v>
      </c>
      <c r="B34" s="6">
        <v>103.86</v>
      </c>
      <c r="C34" s="21">
        <f t="shared" ref="C34:C65" si="1">D34/$D$26*100</f>
        <v>104.29623959429719</v>
      </c>
      <c r="D34" s="6">
        <v>109</v>
      </c>
    </row>
    <row r="35" spans="1:4">
      <c r="A35" s="19">
        <v>37164</v>
      </c>
      <c r="B35" s="6">
        <v>104.14</v>
      </c>
      <c r="C35" s="21">
        <f t="shared" si="1"/>
        <v>105.05214811979715</v>
      </c>
      <c r="D35" s="6">
        <v>109.79</v>
      </c>
    </row>
    <row r="36" spans="1:4">
      <c r="A36" s="19">
        <v>37195</v>
      </c>
      <c r="B36" s="6">
        <v>105.77</v>
      </c>
      <c r="C36" s="21">
        <f t="shared" si="1"/>
        <v>107.69304372787292</v>
      </c>
      <c r="D36" s="6">
        <v>112.55</v>
      </c>
    </row>
    <row r="37" spans="1:4">
      <c r="A37" s="19">
        <v>37225</v>
      </c>
      <c r="B37" s="6">
        <v>105.97</v>
      </c>
      <c r="C37" s="21">
        <f t="shared" si="1"/>
        <v>107.1189359869869</v>
      </c>
      <c r="D37" s="6">
        <v>111.95</v>
      </c>
    </row>
    <row r="38" spans="1:4">
      <c r="A38" s="19">
        <v>37256</v>
      </c>
      <c r="B38" s="6">
        <v>105.34</v>
      </c>
      <c r="C38" s="21">
        <f t="shared" si="1"/>
        <v>106.06640512869581</v>
      </c>
      <c r="D38" s="6">
        <v>110.85</v>
      </c>
    </row>
    <row r="39" spans="1:4">
      <c r="A39" s="19">
        <v>37287</v>
      </c>
      <c r="B39" s="6">
        <v>105.18</v>
      </c>
      <c r="C39" s="21">
        <f t="shared" si="1"/>
        <v>106.35345899913884</v>
      </c>
      <c r="D39" s="6">
        <v>111.15</v>
      </c>
    </row>
    <row r="40" spans="1:4">
      <c r="A40" s="19">
        <v>37315</v>
      </c>
      <c r="B40" s="6">
        <v>105.77</v>
      </c>
      <c r="C40" s="21">
        <f t="shared" si="1"/>
        <v>106.47784900966415</v>
      </c>
      <c r="D40" s="6">
        <v>111.28</v>
      </c>
    </row>
    <row r="41" spans="1:4">
      <c r="A41" s="19">
        <v>37346</v>
      </c>
      <c r="B41" s="6">
        <v>105.52</v>
      </c>
      <c r="C41" s="21">
        <f t="shared" si="1"/>
        <v>105.38704430198067</v>
      </c>
      <c r="D41" s="6">
        <v>110.14</v>
      </c>
    </row>
    <row r="42" spans="1:4">
      <c r="A42" s="19">
        <v>37376</v>
      </c>
      <c r="B42" s="6">
        <v>107.47</v>
      </c>
      <c r="C42" s="21">
        <f t="shared" si="1"/>
        <v>106.53525978375275</v>
      </c>
      <c r="D42" s="6">
        <v>111.34</v>
      </c>
    </row>
    <row r="43" spans="1:4">
      <c r="A43" s="19">
        <v>37407</v>
      </c>
      <c r="B43" s="6">
        <v>108.34</v>
      </c>
      <c r="C43" s="21">
        <f t="shared" si="1"/>
        <v>106.70749210601855</v>
      </c>
      <c r="D43" s="6">
        <v>111.52</v>
      </c>
    </row>
    <row r="44" spans="1:4">
      <c r="A44" s="19">
        <v>37437</v>
      </c>
      <c r="B44" s="6">
        <v>109.71</v>
      </c>
      <c r="C44" s="21">
        <f t="shared" si="1"/>
        <v>108.54463687685387</v>
      </c>
      <c r="D44" s="6">
        <v>113.44</v>
      </c>
    </row>
    <row r="45" spans="1:4">
      <c r="A45" s="19">
        <v>37468</v>
      </c>
      <c r="B45" s="6">
        <v>110.88</v>
      </c>
      <c r="C45" s="21">
        <f t="shared" si="1"/>
        <v>110.14257008898669</v>
      </c>
      <c r="D45" s="6">
        <v>115.11</v>
      </c>
    </row>
    <row r="46" spans="1:4">
      <c r="A46" s="19">
        <v>37499</v>
      </c>
      <c r="B46" s="6">
        <v>112.61</v>
      </c>
      <c r="C46" s="21">
        <f t="shared" si="1"/>
        <v>111.6161132905942</v>
      </c>
      <c r="D46" s="6">
        <v>116.65</v>
      </c>
    </row>
    <row r="47" spans="1:4">
      <c r="A47" s="19">
        <v>37529</v>
      </c>
      <c r="B47" s="6">
        <v>115.07</v>
      </c>
      <c r="C47" s="21">
        <f t="shared" si="1"/>
        <v>113.77858578126494</v>
      </c>
      <c r="D47" s="6">
        <v>118.91</v>
      </c>
    </row>
    <row r="48" spans="1:4">
      <c r="A48" s="19">
        <v>37560</v>
      </c>
      <c r="B48" s="6">
        <v>113.51</v>
      </c>
      <c r="C48" s="21">
        <f t="shared" si="1"/>
        <v>113.15663572863841</v>
      </c>
      <c r="D48" s="6">
        <v>118.26</v>
      </c>
    </row>
    <row r="49" spans="1:4">
      <c r="A49" s="19">
        <v>37590</v>
      </c>
      <c r="B49" s="6">
        <v>114.59</v>
      </c>
      <c r="C49" s="21">
        <f t="shared" si="1"/>
        <v>113.76901731891684</v>
      </c>
      <c r="D49" s="6">
        <v>118.9</v>
      </c>
    </row>
    <row r="50" spans="1:4">
      <c r="A50" s="19">
        <v>37621</v>
      </c>
      <c r="B50" s="6">
        <v>118.8</v>
      </c>
      <c r="C50" s="21">
        <f t="shared" si="1"/>
        <v>115.98890058367618</v>
      </c>
      <c r="D50" s="6">
        <v>121.22</v>
      </c>
    </row>
    <row r="51" spans="1:4">
      <c r="A51" s="19">
        <v>37652</v>
      </c>
      <c r="B51" s="6">
        <v>121.58</v>
      </c>
      <c r="C51" s="21">
        <f t="shared" si="1"/>
        <v>117.3763276241508</v>
      </c>
      <c r="D51" s="6">
        <v>122.67</v>
      </c>
    </row>
    <row r="52" spans="1:4">
      <c r="A52" s="19">
        <v>37680</v>
      </c>
      <c r="B52" s="6">
        <v>124.33</v>
      </c>
      <c r="C52" s="21">
        <f t="shared" si="1"/>
        <v>118.65850157879629</v>
      </c>
      <c r="D52" s="6">
        <v>124.01</v>
      </c>
    </row>
    <row r="53" spans="1:4">
      <c r="A53" s="19">
        <v>37711</v>
      </c>
      <c r="B53" s="6">
        <v>123.57</v>
      </c>
      <c r="C53" s="21">
        <f t="shared" si="1"/>
        <v>118.27576308487227</v>
      </c>
      <c r="D53" s="6">
        <v>123.61</v>
      </c>
    </row>
    <row r="54" spans="1:4">
      <c r="A54" s="19">
        <v>37741</v>
      </c>
      <c r="B54" s="6">
        <v>122.47</v>
      </c>
      <c r="C54" s="21">
        <f t="shared" si="1"/>
        <v>118.39058463304946</v>
      </c>
      <c r="D54" s="6">
        <v>123.73</v>
      </c>
    </row>
    <row r="55" spans="1:4">
      <c r="A55" s="19">
        <v>37772</v>
      </c>
      <c r="B55" s="6">
        <v>125.94</v>
      </c>
      <c r="C55" s="21">
        <f t="shared" si="1"/>
        <v>121.06975409051766</v>
      </c>
      <c r="D55" s="6">
        <v>126.53</v>
      </c>
    </row>
    <row r="56" spans="1:4">
      <c r="A56" s="19">
        <v>37802</v>
      </c>
      <c r="B56" s="6">
        <v>125.38</v>
      </c>
      <c r="C56" s="21">
        <f t="shared" si="1"/>
        <v>120.98363792938474</v>
      </c>
      <c r="D56" s="6">
        <v>126.44</v>
      </c>
    </row>
    <row r="57" spans="1:4">
      <c r="A57" s="19">
        <v>37833</v>
      </c>
      <c r="B57" s="6">
        <v>124.11</v>
      </c>
      <c r="C57" s="21">
        <f t="shared" si="1"/>
        <v>119.07951392211271</v>
      </c>
      <c r="D57" s="6">
        <v>124.45</v>
      </c>
    </row>
    <row r="58" spans="1:4">
      <c r="A58" s="19">
        <v>37864</v>
      </c>
      <c r="B58" s="6">
        <v>124.87</v>
      </c>
      <c r="C58" s="21">
        <f t="shared" si="1"/>
        <v>119.34743086785953</v>
      </c>
      <c r="D58" s="6">
        <v>124.73</v>
      </c>
    </row>
    <row r="59" spans="1:4">
      <c r="A59" s="19">
        <v>37894</v>
      </c>
      <c r="B59" s="6">
        <v>127.6</v>
      </c>
      <c r="C59" s="21">
        <f t="shared" si="1"/>
        <v>121.18457563869487</v>
      </c>
      <c r="D59" s="6">
        <v>126.65</v>
      </c>
    </row>
    <row r="60" spans="1:4">
      <c r="A60" s="19">
        <v>37925</v>
      </c>
      <c r="B60" s="6">
        <v>127.29</v>
      </c>
      <c r="C60" s="21">
        <f t="shared" si="1"/>
        <v>119.58664242656205</v>
      </c>
      <c r="D60" s="6">
        <v>124.98</v>
      </c>
    </row>
    <row r="61" spans="1:4">
      <c r="A61" s="19">
        <v>37955</v>
      </c>
      <c r="B61" s="6">
        <v>126.72</v>
      </c>
      <c r="C61" s="21">
        <f t="shared" si="1"/>
        <v>119.23260931968231</v>
      </c>
      <c r="D61" s="6">
        <v>124.61</v>
      </c>
    </row>
    <row r="62" spans="1:4">
      <c r="A62" s="19">
        <v>37986</v>
      </c>
      <c r="B62" s="6">
        <v>128.28</v>
      </c>
      <c r="C62" s="21">
        <f t="shared" si="1"/>
        <v>120.73485790833413</v>
      </c>
      <c r="D62" s="6">
        <v>126.18</v>
      </c>
    </row>
    <row r="63" spans="1:4">
      <c r="A63" s="19">
        <v>38017</v>
      </c>
      <c r="B63" s="6">
        <v>128.77000000000001</v>
      </c>
      <c r="C63" s="21">
        <f t="shared" si="1"/>
        <v>121.47162950913788</v>
      </c>
      <c r="D63" s="6">
        <v>126.95</v>
      </c>
    </row>
    <row r="64" spans="1:4">
      <c r="A64" s="19">
        <v>38046</v>
      </c>
      <c r="B64" s="6">
        <v>130.30000000000001</v>
      </c>
      <c r="C64" s="21">
        <f t="shared" si="1"/>
        <v>123.13654195770738</v>
      </c>
      <c r="D64" s="6">
        <v>128.69</v>
      </c>
    </row>
    <row r="65" spans="1:4">
      <c r="A65" s="19">
        <v>38077</v>
      </c>
      <c r="B65" s="6">
        <v>132.22</v>
      </c>
      <c r="C65" s="21">
        <f t="shared" si="1"/>
        <v>124.28475743947946</v>
      </c>
      <c r="D65" s="6">
        <v>129.88999999999999</v>
      </c>
    </row>
    <row r="66" spans="1:4">
      <c r="A66" s="19">
        <v>38107</v>
      </c>
      <c r="B66" s="6">
        <v>130.47</v>
      </c>
      <c r="C66" s="21">
        <f t="shared" ref="C66:C97" si="2">D66/$D$26*100</f>
        <v>123.01215194718209</v>
      </c>
      <c r="D66" s="6">
        <v>128.56</v>
      </c>
    </row>
    <row r="67" spans="1:4">
      <c r="A67" s="19">
        <v>38138</v>
      </c>
      <c r="B67" s="6">
        <v>131.5</v>
      </c>
      <c r="C67" s="21">
        <f t="shared" si="2"/>
        <v>122.69639268969475</v>
      </c>
      <c r="D67" s="6">
        <v>128.22999999999999</v>
      </c>
    </row>
    <row r="68" spans="1:4">
      <c r="A68" s="19">
        <v>38168</v>
      </c>
      <c r="B68" s="6">
        <v>131.86000000000001</v>
      </c>
      <c r="C68" s="21">
        <f t="shared" si="2"/>
        <v>123.09826810831498</v>
      </c>
      <c r="D68" s="6">
        <v>128.65</v>
      </c>
    </row>
    <row r="69" spans="1:4">
      <c r="A69" s="19">
        <v>38199</v>
      </c>
      <c r="B69" s="6">
        <v>132.96</v>
      </c>
      <c r="C69" s="21">
        <f t="shared" si="2"/>
        <v>124.17950435365037</v>
      </c>
      <c r="D69" s="6">
        <v>129.78</v>
      </c>
    </row>
    <row r="70" spans="1:4">
      <c r="A70" s="19">
        <v>38230</v>
      </c>
      <c r="B70" s="6">
        <v>134.93</v>
      </c>
      <c r="C70" s="21">
        <f t="shared" si="2"/>
        <v>125.89225911396038</v>
      </c>
      <c r="D70" s="6">
        <v>131.57</v>
      </c>
    </row>
    <row r="71" spans="1:4">
      <c r="A71" s="19">
        <v>38260</v>
      </c>
      <c r="B71" s="6">
        <v>135.81</v>
      </c>
      <c r="C71" s="21">
        <f t="shared" si="2"/>
        <v>126.41852454310592</v>
      </c>
      <c r="D71" s="6">
        <v>132.12</v>
      </c>
    </row>
    <row r="72" spans="1:4">
      <c r="A72" s="19">
        <v>38291</v>
      </c>
      <c r="B72" s="6">
        <v>137.66</v>
      </c>
      <c r="C72" s="21">
        <f t="shared" si="2"/>
        <v>127.61458233661851</v>
      </c>
      <c r="D72" s="6">
        <v>133.37</v>
      </c>
    </row>
    <row r="73" spans="1:4">
      <c r="A73" s="19">
        <v>38321</v>
      </c>
      <c r="B73" s="6">
        <v>139.25</v>
      </c>
      <c r="C73" s="21">
        <f t="shared" si="2"/>
        <v>129.05942015118171</v>
      </c>
      <c r="D73" s="6">
        <v>134.88</v>
      </c>
    </row>
    <row r="74" spans="1:4">
      <c r="A74" s="19">
        <v>38352</v>
      </c>
      <c r="B74" s="6">
        <v>141.06</v>
      </c>
      <c r="C74" s="21">
        <f t="shared" si="2"/>
        <v>129.93971868720698</v>
      </c>
      <c r="D74" s="6">
        <v>135.80000000000001</v>
      </c>
    </row>
    <row r="75" spans="1:4">
      <c r="A75" s="19">
        <v>38383</v>
      </c>
      <c r="B75" s="6">
        <v>142.97</v>
      </c>
      <c r="C75" s="21">
        <f t="shared" si="2"/>
        <v>131.62376806047266</v>
      </c>
      <c r="D75" s="6">
        <v>137.56</v>
      </c>
    </row>
    <row r="76" spans="1:4">
      <c r="A76" s="19">
        <v>38411</v>
      </c>
      <c r="B76" s="6">
        <v>140.72</v>
      </c>
      <c r="C76" s="21">
        <f t="shared" si="2"/>
        <v>130.84872261027652</v>
      </c>
      <c r="D76" s="6">
        <v>136.75</v>
      </c>
    </row>
    <row r="77" spans="1:4">
      <c r="A77" s="19">
        <v>38442</v>
      </c>
      <c r="B77" s="6">
        <v>141.94</v>
      </c>
      <c r="C77" s="21">
        <f t="shared" si="2"/>
        <v>131.57592574873215</v>
      </c>
      <c r="D77" s="6">
        <v>137.51</v>
      </c>
    </row>
    <row r="78" spans="1:4">
      <c r="A78" s="19">
        <v>38472</v>
      </c>
      <c r="B78" s="6">
        <v>143.83000000000001</v>
      </c>
      <c r="C78" s="21">
        <f t="shared" si="2"/>
        <v>133.54702899244091</v>
      </c>
      <c r="D78" s="6">
        <v>139.57</v>
      </c>
    </row>
    <row r="79" spans="1:4">
      <c r="A79" s="19">
        <v>38503</v>
      </c>
      <c r="B79" s="6">
        <v>145.80000000000001</v>
      </c>
      <c r="C79" s="21">
        <f t="shared" si="2"/>
        <v>135.03970911874461</v>
      </c>
      <c r="D79" s="6">
        <v>141.13</v>
      </c>
    </row>
    <row r="80" spans="1:4">
      <c r="A80" s="19">
        <v>38533</v>
      </c>
      <c r="B80" s="6">
        <v>147.71</v>
      </c>
      <c r="C80" s="21">
        <f t="shared" si="2"/>
        <v>136.54195770739642</v>
      </c>
      <c r="D80" s="6">
        <v>142.69999999999999</v>
      </c>
    </row>
    <row r="81" spans="1:4">
      <c r="A81" s="19">
        <v>38564</v>
      </c>
      <c r="B81" s="6">
        <v>147.72</v>
      </c>
      <c r="C81" s="21">
        <f t="shared" si="2"/>
        <v>135.89130226772559</v>
      </c>
      <c r="D81" s="6">
        <v>142.02000000000001</v>
      </c>
    </row>
    <row r="82" spans="1:4">
      <c r="A82" s="19">
        <v>38595</v>
      </c>
      <c r="B82" s="6">
        <v>149.96</v>
      </c>
      <c r="C82" s="21">
        <f t="shared" si="2"/>
        <v>137.27872930820016</v>
      </c>
      <c r="D82" s="6">
        <v>143.47</v>
      </c>
    </row>
    <row r="83" spans="1:4">
      <c r="A83" s="19">
        <v>38625</v>
      </c>
      <c r="B83" s="6">
        <v>150.34</v>
      </c>
      <c r="C83" s="21">
        <f t="shared" si="2"/>
        <v>137.19261314706725</v>
      </c>
      <c r="D83" s="6">
        <v>143.38</v>
      </c>
    </row>
    <row r="84" spans="1:4">
      <c r="A84" s="19">
        <v>38656</v>
      </c>
      <c r="B84" s="6">
        <v>147.9</v>
      </c>
      <c r="C84" s="21">
        <f t="shared" si="2"/>
        <v>135.70950148311167</v>
      </c>
      <c r="D84" s="6">
        <v>141.83000000000001</v>
      </c>
    </row>
    <row r="85" spans="1:4">
      <c r="A85" s="19">
        <v>38686</v>
      </c>
      <c r="B85" s="6">
        <v>147.18</v>
      </c>
      <c r="C85" s="21">
        <f t="shared" si="2"/>
        <v>135.57554301023825</v>
      </c>
      <c r="D85" s="6">
        <v>141.69</v>
      </c>
    </row>
    <row r="86" spans="1:4">
      <c r="A86" s="19">
        <v>38717</v>
      </c>
      <c r="B86" s="6">
        <v>149.59</v>
      </c>
      <c r="C86" s="21">
        <f t="shared" si="2"/>
        <v>136.90555927662425</v>
      </c>
      <c r="D86" s="6">
        <v>143.08000000000001</v>
      </c>
    </row>
    <row r="87" spans="1:4">
      <c r="A87" s="19">
        <v>38748</v>
      </c>
      <c r="B87" s="6">
        <v>147.69999999999999</v>
      </c>
      <c r="C87" s="21">
        <f t="shared" si="2"/>
        <v>135.95828150416227</v>
      </c>
      <c r="D87" s="6">
        <v>142.09</v>
      </c>
    </row>
    <row r="88" spans="1:4">
      <c r="A88" s="19">
        <v>38776</v>
      </c>
      <c r="B88" s="6">
        <v>148.07</v>
      </c>
      <c r="C88" s="21">
        <f t="shared" si="2"/>
        <v>136.1592192134724</v>
      </c>
      <c r="D88" s="6">
        <v>142.30000000000001</v>
      </c>
    </row>
    <row r="89" spans="1:4">
      <c r="A89" s="19">
        <v>38807</v>
      </c>
      <c r="B89" s="6">
        <v>144.75</v>
      </c>
      <c r="C89" s="21">
        <f t="shared" si="2"/>
        <v>134.22638981915605</v>
      </c>
      <c r="D89" s="6">
        <v>140.28</v>
      </c>
    </row>
    <row r="90" spans="1:4">
      <c r="A90" s="19">
        <v>38837</v>
      </c>
      <c r="B90" s="6">
        <v>143.27000000000001</v>
      </c>
      <c r="C90" s="21">
        <f t="shared" si="2"/>
        <v>133.11644818677638</v>
      </c>
      <c r="D90" s="6">
        <v>139.12</v>
      </c>
    </row>
    <row r="91" spans="1:4">
      <c r="A91" s="19">
        <v>38868</v>
      </c>
      <c r="B91" s="6">
        <v>144.13</v>
      </c>
      <c r="C91" s="21">
        <f t="shared" si="2"/>
        <v>133.52789206774472</v>
      </c>
      <c r="D91" s="6">
        <v>139.55000000000001</v>
      </c>
    </row>
    <row r="92" spans="1:4">
      <c r="A92" s="19">
        <v>38898</v>
      </c>
      <c r="B92" s="6">
        <v>144.36000000000001</v>
      </c>
      <c r="C92" s="21">
        <f t="shared" si="2"/>
        <v>133.15472203616878</v>
      </c>
      <c r="D92" s="6">
        <v>139.16</v>
      </c>
    </row>
    <row r="93" spans="1:4">
      <c r="A93" s="19">
        <v>38929</v>
      </c>
      <c r="B93" s="6">
        <v>146.16</v>
      </c>
      <c r="C93" s="21">
        <f t="shared" si="2"/>
        <v>134.61869677542816</v>
      </c>
      <c r="D93" s="6">
        <v>140.69</v>
      </c>
    </row>
    <row r="94" spans="1:4">
      <c r="A94" s="19">
        <v>38960</v>
      </c>
      <c r="B94" s="6">
        <v>148.29</v>
      </c>
      <c r="C94" s="21">
        <f t="shared" si="2"/>
        <v>136.19749306286479</v>
      </c>
      <c r="D94" s="6">
        <v>142.34</v>
      </c>
    </row>
    <row r="95" spans="1:4">
      <c r="A95" s="19">
        <v>38990</v>
      </c>
      <c r="B95" s="6">
        <v>148.19999999999999</v>
      </c>
      <c r="C95" s="21">
        <f t="shared" si="2"/>
        <v>137.04908621184575</v>
      </c>
      <c r="D95" s="6">
        <v>143.22999999999999</v>
      </c>
    </row>
    <row r="96" spans="1:4">
      <c r="A96" s="19">
        <v>39021</v>
      </c>
      <c r="B96" s="6">
        <v>148.71</v>
      </c>
      <c r="C96" s="21">
        <f t="shared" si="2"/>
        <v>137.41268778107357</v>
      </c>
      <c r="D96" s="6">
        <v>143.61000000000001</v>
      </c>
    </row>
    <row r="97" spans="1:4">
      <c r="A97" s="19">
        <v>39051</v>
      </c>
      <c r="B97" s="6">
        <v>149.58000000000001</v>
      </c>
      <c r="C97" s="21">
        <f t="shared" si="2"/>
        <v>138.14945938187734</v>
      </c>
      <c r="D97" s="6">
        <v>144.38</v>
      </c>
    </row>
    <row r="98" spans="1:4">
      <c r="A98" s="19">
        <v>39082</v>
      </c>
      <c r="B98" s="6">
        <v>146.87</v>
      </c>
      <c r="C98" s="21">
        <f t="shared" ref="C98:C129" si="3">D98/$D$26*100</f>
        <v>136.33145153573818</v>
      </c>
      <c r="D98" s="6">
        <v>142.47999999999999</v>
      </c>
    </row>
    <row r="99" spans="1:4">
      <c r="A99" s="19">
        <v>39113</v>
      </c>
      <c r="B99" s="6">
        <v>145.53</v>
      </c>
      <c r="C99" s="21">
        <f t="shared" si="3"/>
        <v>135.91043919242176</v>
      </c>
      <c r="D99" s="6">
        <v>142.04</v>
      </c>
    </row>
    <row r="100" spans="1:4">
      <c r="A100" s="19">
        <v>39141</v>
      </c>
      <c r="B100" s="6">
        <v>147.24</v>
      </c>
      <c r="C100" s="21">
        <f t="shared" si="3"/>
        <v>137.31700315759255</v>
      </c>
      <c r="D100" s="6">
        <v>143.51</v>
      </c>
    </row>
    <row r="101" spans="1:4">
      <c r="A101" s="19">
        <v>39172</v>
      </c>
      <c r="B101" s="6">
        <v>146.01</v>
      </c>
      <c r="C101" s="21">
        <f t="shared" si="3"/>
        <v>136.67591618026981</v>
      </c>
      <c r="D101" s="6">
        <v>142.84</v>
      </c>
    </row>
    <row r="102" spans="1:4">
      <c r="A102" s="19">
        <v>39202</v>
      </c>
      <c r="B102" s="6">
        <v>145.19999999999999</v>
      </c>
      <c r="C102" s="21">
        <f t="shared" si="3"/>
        <v>136.503683858004</v>
      </c>
      <c r="D102" s="6">
        <v>142.66</v>
      </c>
    </row>
    <row r="103" spans="1:4">
      <c r="A103" s="19">
        <v>39233</v>
      </c>
      <c r="B103" s="6">
        <v>144.27000000000001</v>
      </c>
      <c r="C103" s="21">
        <f t="shared" si="3"/>
        <v>134.99186680700413</v>
      </c>
      <c r="D103" s="6">
        <v>141.08000000000001</v>
      </c>
    </row>
    <row r="104" spans="1:4">
      <c r="A104" s="19">
        <v>39263</v>
      </c>
      <c r="B104" s="6">
        <v>143.29</v>
      </c>
      <c r="C104" s="21">
        <f t="shared" si="3"/>
        <v>134.18811596976366</v>
      </c>
      <c r="D104" s="6">
        <v>140.24</v>
      </c>
    </row>
    <row r="105" spans="1:4">
      <c r="A105" s="19">
        <v>39294</v>
      </c>
      <c r="B105" s="6">
        <v>145.77000000000001</v>
      </c>
      <c r="C105" s="21">
        <f t="shared" si="3"/>
        <v>136.09223997703569</v>
      </c>
      <c r="D105" s="6">
        <v>142.22999999999999</v>
      </c>
    </row>
    <row r="106" spans="1:4">
      <c r="A106" s="19">
        <v>39325</v>
      </c>
      <c r="B106" s="6">
        <v>146.76</v>
      </c>
      <c r="C106" s="21">
        <f t="shared" si="3"/>
        <v>137.39355085637737</v>
      </c>
      <c r="D106" s="6">
        <v>143.59</v>
      </c>
    </row>
    <row r="107" spans="1:4">
      <c r="A107" s="19">
        <v>39355</v>
      </c>
      <c r="B107" s="6">
        <v>147.03</v>
      </c>
      <c r="C107" s="21">
        <f t="shared" si="3"/>
        <v>137.41268778107357</v>
      </c>
      <c r="D107" s="6">
        <v>143.61000000000001</v>
      </c>
    </row>
    <row r="108" spans="1:4">
      <c r="A108" s="19">
        <v>39386</v>
      </c>
      <c r="B108" s="6">
        <v>149.04</v>
      </c>
      <c r="C108" s="21">
        <f t="shared" si="3"/>
        <v>138.44608171466842</v>
      </c>
      <c r="D108" s="6">
        <v>144.69</v>
      </c>
    </row>
    <row r="109" spans="1:4">
      <c r="A109" s="19">
        <v>39416</v>
      </c>
      <c r="B109" s="6">
        <v>150.53</v>
      </c>
      <c r="C109" s="21">
        <f t="shared" si="3"/>
        <v>139.40292794947851</v>
      </c>
      <c r="D109" s="6">
        <v>145.69</v>
      </c>
    </row>
    <row r="110" spans="1:4">
      <c r="A110" s="19">
        <v>39447</v>
      </c>
      <c r="B110" s="6">
        <v>149.76</v>
      </c>
      <c r="C110" s="21">
        <f t="shared" si="3"/>
        <v>138.89579944502916</v>
      </c>
      <c r="D110" s="6">
        <v>145.16</v>
      </c>
    </row>
    <row r="111" spans="1:4">
      <c r="A111" s="19">
        <v>39478</v>
      </c>
      <c r="B111" s="6">
        <v>153.71</v>
      </c>
      <c r="C111" s="21">
        <f t="shared" si="3"/>
        <v>142.19691895512392</v>
      </c>
      <c r="D111" s="6">
        <v>148.61000000000001</v>
      </c>
    </row>
    <row r="112" spans="1:4">
      <c r="A112" s="19">
        <v>39507</v>
      </c>
      <c r="B112" s="6">
        <v>155.57</v>
      </c>
      <c r="C112" s="21">
        <f t="shared" si="3"/>
        <v>142.93369055592765</v>
      </c>
      <c r="D112" s="6">
        <v>149.38</v>
      </c>
    </row>
    <row r="113" spans="1:4">
      <c r="A113" s="19">
        <v>39538</v>
      </c>
      <c r="B113" s="6">
        <v>154.44999999999999</v>
      </c>
      <c r="C113" s="21">
        <f t="shared" si="3"/>
        <v>142.0629604822505</v>
      </c>
      <c r="D113" s="6">
        <v>148.47</v>
      </c>
    </row>
    <row r="114" spans="1:4">
      <c r="A114" s="19">
        <v>39568</v>
      </c>
      <c r="B114" s="6">
        <v>153.41</v>
      </c>
      <c r="C114" s="21">
        <f t="shared" si="3"/>
        <v>141.19223040857335</v>
      </c>
      <c r="D114" s="6">
        <v>147.56</v>
      </c>
    </row>
    <row r="115" spans="1:4">
      <c r="A115" s="19">
        <v>39599</v>
      </c>
      <c r="B115" s="6">
        <v>153.72999999999999</v>
      </c>
      <c r="C115" s="21">
        <f t="shared" si="3"/>
        <v>139.3933594871304</v>
      </c>
      <c r="D115" s="6">
        <v>145.68</v>
      </c>
    </row>
    <row r="116" spans="1:4">
      <c r="A116" s="19">
        <v>39629</v>
      </c>
      <c r="B116" s="6">
        <v>153.57</v>
      </c>
      <c r="C116" s="21">
        <f t="shared" si="3"/>
        <v>137.8815424361305</v>
      </c>
      <c r="D116" s="6">
        <v>144.1</v>
      </c>
    </row>
    <row r="117" spans="1:4">
      <c r="A117" s="19">
        <v>39660</v>
      </c>
      <c r="B117" s="6">
        <v>154.68</v>
      </c>
      <c r="C117" s="21">
        <f t="shared" si="3"/>
        <v>140.53200650655441</v>
      </c>
      <c r="D117" s="6">
        <v>146.87</v>
      </c>
    </row>
    <row r="118" spans="1:4">
      <c r="A118" s="19">
        <v>39691</v>
      </c>
      <c r="B118" s="6">
        <v>156.15</v>
      </c>
      <c r="C118" s="21">
        <f t="shared" si="3"/>
        <v>142.40742512678213</v>
      </c>
      <c r="D118" s="6">
        <v>148.83000000000001</v>
      </c>
    </row>
    <row r="119" spans="1:4">
      <c r="A119" s="19">
        <v>39721</v>
      </c>
      <c r="B119" s="6">
        <v>154.91</v>
      </c>
      <c r="C119" s="21">
        <f t="shared" si="3"/>
        <v>143.17290211463018</v>
      </c>
      <c r="D119" s="6">
        <v>149.63</v>
      </c>
    </row>
    <row r="120" spans="1:4">
      <c r="A120" s="19">
        <v>39752</v>
      </c>
      <c r="B120" s="6">
        <v>146.28</v>
      </c>
      <c r="C120" s="21">
        <f t="shared" si="3"/>
        <v>144.47421299397186</v>
      </c>
      <c r="D120" s="6">
        <v>150.99</v>
      </c>
    </row>
    <row r="121" spans="1:4">
      <c r="A121" s="19">
        <v>39782</v>
      </c>
      <c r="B121" s="6">
        <v>147.94999999999999</v>
      </c>
      <c r="C121" s="21">
        <f t="shared" si="3"/>
        <v>149.87082575830061</v>
      </c>
      <c r="D121" s="6">
        <v>156.63</v>
      </c>
    </row>
    <row r="122" spans="1:4">
      <c r="A122" s="19">
        <v>39813</v>
      </c>
      <c r="B122" s="6">
        <v>155.08000000000001</v>
      </c>
      <c r="C122" s="21">
        <f t="shared" si="3"/>
        <v>151.58358051861066</v>
      </c>
      <c r="D122" s="6">
        <v>158.41999999999999</v>
      </c>
    </row>
    <row r="123" spans="1:4">
      <c r="A123" s="19">
        <v>39844</v>
      </c>
      <c r="B123" s="6">
        <v>154.58000000000001</v>
      </c>
      <c r="C123" s="21">
        <f t="shared" si="3"/>
        <v>149.96651038178163</v>
      </c>
      <c r="D123" s="6">
        <v>156.72999999999999</v>
      </c>
    </row>
    <row r="124" spans="1:4">
      <c r="A124" s="19">
        <v>39872</v>
      </c>
      <c r="B124" s="6">
        <v>152.91999999999999</v>
      </c>
      <c r="C124" s="21">
        <f t="shared" si="3"/>
        <v>151.1529997129461</v>
      </c>
      <c r="D124" s="6">
        <v>157.97</v>
      </c>
    </row>
    <row r="125" spans="1:4">
      <c r="A125" s="19">
        <v>39903</v>
      </c>
      <c r="B125" s="6">
        <v>156.35</v>
      </c>
      <c r="C125" s="21">
        <f t="shared" si="3"/>
        <v>152.93273370969285</v>
      </c>
      <c r="D125" s="6">
        <v>159.83000000000001</v>
      </c>
    </row>
    <row r="126" spans="1:4">
      <c r="A126" s="19">
        <v>39933</v>
      </c>
      <c r="B126" s="6">
        <v>159.22999999999999</v>
      </c>
      <c r="C126" s="21">
        <f t="shared" si="3"/>
        <v>153.8226007080662</v>
      </c>
      <c r="D126" s="6">
        <v>160.76</v>
      </c>
    </row>
    <row r="127" spans="1:4">
      <c r="A127" s="19">
        <v>39964</v>
      </c>
      <c r="B127" s="6">
        <v>160.53</v>
      </c>
      <c r="C127" s="21">
        <f t="shared" si="3"/>
        <v>152.02372978662328</v>
      </c>
      <c r="D127" s="6">
        <v>158.88</v>
      </c>
    </row>
    <row r="128" spans="1:4">
      <c r="A128" s="19">
        <v>39994</v>
      </c>
      <c r="B128" s="6">
        <v>161.44999999999999</v>
      </c>
      <c r="C128" s="21">
        <f t="shared" si="3"/>
        <v>153.92785379389531</v>
      </c>
      <c r="D128" s="6">
        <v>160.87</v>
      </c>
    </row>
    <row r="129" spans="1:4">
      <c r="A129" s="19">
        <v>40025</v>
      </c>
      <c r="B129" s="6">
        <v>163.65</v>
      </c>
      <c r="C129" s="21">
        <f t="shared" si="3"/>
        <v>156.5878863266673</v>
      </c>
      <c r="D129" s="6">
        <v>163.65</v>
      </c>
    </row>
    <row r="130" spans="1:4">
      <c r="A130" s="19">
        <v>40056</v>
      </c>
      <c r="B130" s="6">
        <v>165.97</v>
      </c>
      <c r="C130" s="21">
        <f t="shared" ref="C130:C161" si="4">D130/$D$26*100</f>
        <v>157.37250023921155</v>
      </c>
      <c r="D130" s="6">
        <v>164.47</v>
      </c>
    </row>
    <row r="131" spans="1:4">
      <c r="A131" s="19">
        <v>40086</v>
      </c>
      <c r="B131" s="6">
        <v>167.75</v>
      </c>
      <c r="C131" s="21">
        <f t="shared" si="4"/>
        <v>158.37718878576212</v>
      </c>
      <c r="D131" s="6">
        <v>165.52</v>
      </c>
    </row>
    <row r="132" spans="1:4">
      <c r="A132" s="19">
        <v>40117</v>
      </c>
      <c r="B132" s="6">
        <v>166.54</v>
      </c>
      <c r="C132" s="21">
        <f t="shared" si="4"/>
        <v>158.53985264567982</v>
      </c>
      <c r="D132" s="6">
        <v>165.69</v>
      </c>
    </row>
    <row r="133" spans="1:4">
      <c r="A133" s="19">
        <v>40147</v>
      </c>
      <c r="B133" s="6">
        <v>168.28</v>
      </c>
      <c r="C133" s="21">
        <f t="shared" si="4"/>
        <v>159.5349727298823</v>
      </c>
      <c r="D133" s="6">
        <v>166.73</v>
      </c>
    </row>
    <row r="134" spans="1:4">
      <c r="A134" s="19">
        <v>40178</v>
      </c>
      <c r="B134" s="6">
        <v>168.19</v>
      </c>
      <c r="C134" s="21">
        <f t="shared" si="4"/>
        <v>158.16668261410391</v>
      </c>
      <c r="D134" s="6">
        <v>165.3</v>
      </c>
    </row>
    <row r="135" spans="1:4">
      <c r="A135" s="19">
        <v>40209</v>
      </c>
      <c r="B135" s="6">
        <v>166.42</v>
      </c>
      <c r="C135" s="21">
        <f t="shared" si="4"/>
        <v>158.89388575255956</v>
      </c>
      <c r="D135" s="6">
        <v>166.06</v>
      </c>
    </row>
    <row r="136" spans="1:4">
      <c r="A136" s="19">
        <v>40237</v>
      </c>
      <c r="B136" s="6">
        <v>166.97</v>
      </c>
      <c r="C136" s="21">
        <f t="shared" si="4"/>
        <v>160.8267151468759</v>
      </c>
      <c r="D136" s="6">
        <v>168.08</v>
      </c>
    </row>
    <row r="137" spans="1:4">
      <c r="A137" s="19">
        <v>40268</v>
      </c>
      <c r="B137" s="6">
        <v>170.86</v>
      </c>
      <c r="C137" s="21">
        <f t="shared" si="4"/>
        <v>161.83140369342647</v>
      </c>
      <c r="D137" s="6">
        <v>169.13</v>
      </c>
    </row>
    <row r="138" spans="1:4">
      <c r="A138" s="19">
        <v>40298</v>
      </c>
      <c r="B138" s="6">
        <v>170.36</v>
      </c>
      <c r="C138" s="21">
        <f t="shared" si="4"/>
        <v>160.67361974930628</v>
      </c>
      <c r="D138" s="6">
        <v>167.92</v>
      </c>
    </row>
    <row r="139" spans="1:4">
      <c r="A139" s="19">
        <v>40329</v>
      </c>
      <c r="B139" s="6">
        <v>170.77</v>
      </c>
      <c r="C139" s="21">
        <f t="shared" si="4"/>
        <v>163.19969380920486</v>
      </c>
      <c r="D139" s="6">
        <v>170.56</v>
      </c>
    </row>
    <row r="140" spans="1:4">
      <c r="A140" s="19">
        <v>40359</v>
      </c>
      <c r="B140" s="6">
        <v>167.74</v>
      </c>
      <c r="C140" s="21">
        <f t="shared" si="4"/>
        <v>161.98449909099605</v>
      </c>
      <c r="D140" s="6">
        <v>169.29</v>
      </c>
    </row>
    <row r="141" spans="1:4">
      <c r="A141" s="19">
        <v>40390</v>
      </c>
      <c r="B141" s="6">
        <v>169.35</v>
      </c>
      <c r="C141" s="21">
        <f t="shared" si="4"/>
        <v>163.47717921729975</v>
      </c>
      <c r="D141" s="6">
        <v>170.85</v>
      </c>
    </row>
    <row r="142" spans="1:4">
      <c r="A142" s="19">
        <v>40421</v>
      </c>
      <c r="B142" s="6">
        <v>173.42</v>
      </c>
      <c r="C142" s="21">
        <f t="shared" si="4"/>
        <v>167.82126112333745</v>
      </c>
      <c r="D142" s="6">
        <v>175.39</v>
      </c>
    </row>
    <row r="143" spans="1:4">
      <c r="A143" s="19">
        <v>40451</v>
      </c>
      <c r="B143" s="6">
        <v>171.14</v>
      </c>
      <c r="C143" s="21">
        <f t="shared" si="4"/>
        <v>165.81188403023631</v>
      </c>
      <c r="D143" s="6">
        <v>173.29</v>
      </c>
    </row>
    <row r="144" spans="1:4">
      <c r="A144" s="19">
        <v>40482</v>
      </c>
      <c r="B144" s="6">
        <v>171.58</v>
      </c>
      <c r="C144" s="21">
        <f t="shared" si="4"/>
        <v>164.96985934360347</v>
      </c>
      <c r="D144" s="6">
        <v>172.41</v>
      </c>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dimension ref="A1:AE150"/>
  <sheetViews>
    <sheetView workbookViewId="0">
      <selection activeCell="G3" sqref="G3"/>
    </sheetView>
  </sheetViews>
  <sheetFormatPr baseColWidth="10" defaultRowHeight="15"/>
  <cols>
    <col min="1" max="5" width="11.42578125" style="10"/>
    <col min="6" max="6" width="12.85546875" style="10" bestFit="1" customWidth="1"/>
    <col min="7" max="10" width="12.85546875" style="10" customWidth="1"/>
    <col min="11" max="16384" width="11.42578125" style="10"/>
  </cols>
  <sheetData>
    <row r="1" spans="1:31">
      <c r="B1" s="46" t="s">
        <v>79</v>
      </c>
      <c r="C1" s="46"/>
      <c r="D1" s="46"/>
      <c r="E1" s="46"/>
      <c r="F1" s="46"/>
      <c r="K1" s="46" t="s">
        <v>77</v>
      </c>
      <c r="L1" s="46"/>
      <c r="M1" s="46"/>
      <c r="N1" s="46"/>
      <c r="O1" s="46"/>
      <c r="P1" s="46"/>
      <c r="Q1" s="46"/>
      <c r="R1" s="46" t="s">
        <v>78</v>
      </c>
      <c r="S1" s="46"/>
      <c r="T1" s="46"/>
      <c r="U1" s="46"/>
      <c r="V1" s="46"/>
      <c r="W1" s="46"/>
      <c r="X1" s="46"/>
      <c r="Y1" s="46" t="s">
        <v>79</v>
      </c>
      <c r="Z1" s="46"/>
      <c r="AA1" s="46"/>
      <c r="AB1" s="46"/>
      <c r="AC1" s="46"/>
      <c r="AD1" s="46"/>
      <c r="AE1" s="46"/>
    </row>
    <row r="2" spans="1:31">
      <c r="A2" s="10" t="s">
        <v>42</v>
      </c>
      <c r="B2" s="18" t="s">
        <v>102</v>
      </c>
      <c r="C2" s="18" t="s">
        <v>85</v>
      </c>
      <c r="D2" s="18" t="s">
        <v>84</v>
      </c>
      <c r="E2" s="18" t="s">
        <v>80</v>
      </c>
      <c r="F2" s="18" t="s">
        <v>77</v>
      </c>
      <c r="G2" s="18" t="s">
        <v>103</v>
      </c>
      <c r="H2" s="18" t="s">
        <v>86</v>
      </c>
      <c r="I2" s="18" t="s">
        <v>87</v>
      </c>
      <c r="J2" s="18" t="s">
        <v>91</v>
      </c>
      <c r="K2" s="18" t="s">
        <v>69</v>
      </c>
      <c r="L2" s="18" t="s">
        <v>70</v>
      </c>
      <c r="M2" s="18" t="s">
        <v>68</v>
      </c>
      <c r="N2" s="18" t="s">
        <v>65</v>
      </c>
      <c r="O2" s="18" t="s">
        <v>66</v>
      </c>
      <c r="P2" s="18" t="s">
        <v>23</v>
      </c>
      <c r="Q2" s="18" t="s">
        <v>67</v>
      </c>
      <c r="R2" s="18" t="s">
        <v>69</v>
      </c>
      <c r="S2" s="18" t="s">
        <v>70</v>
      </c>
      <c r="T2" s="18" t="s">
        <v>68</v>
      </c>
      <c r="U2" s="18" t="s">
        <v>65</v>
      </c>
      <c r="V2" s="18" t="s">
        <v>66</v>
      </c>
      <c r="W2" s="18" t="s">
        <v>23</v>
      </c>
      <c r="X2" s="18" t="s">
        <v>67</v>
      </c>
      <c r="Y2" s="18" t="s">
        <v>69</v>
      </c>
      <c r="Z2" s="18" t="s">
        <v>70</v>
      </c>
      <c r="AA2" s="18" t="s">
        <v>68</v>
      </c>
      <c r="AB2" s="18" t="s">
        <v>65</v>
      </c>
      <c r="AC2" s="18" t="s">
        <v>66</v>
      </c>
      <c r="AD2" s="18" t="s">
        <v>23</v>
      </c>
      <c r="AE2" s="18" t="s">
        <v>67</v>
      </c>
    </row>
    <row r="3" spans="1:31">
      <c r="A3" s="20">
        <f>'MSCI Data'!A4</f>
        <v>36160</v>
      </c>
      <c r="B3" s="22">
        <f t="shared" ref="B3:B34" si="0">SUM(Y3:AE3)</f>
        <v>600</v>
      </c>
      <c r="C3" s="22">
        <f t="shared" ref="C3:C34" si="1">SUM(AA3:AE3)*8/6</f>
        <v>600</v>
      </c>
      <c r="D3" s="22">
        <f t="shared" ref="D3:D34" si="2">SUM(Y3:Z3)*4</f>
        <v>600</v>
      </c>
      <c r="E3" s="22">
        <f>AVERAGE(C3:D3)</f>
        <v>600</v>
      </c>
      <c r="F3" s="22">
        <f>SUM(K3:Q3)</f>
        <v>600</v>
      </c>
      <c r="G3" s="22">
        <f>B3-$F3</f>
        <v>0</v>
      </c>
      <c r="H3" s="22">
        <f t="shared" ref="H3:J18" si="3">C3-$F3</f>
        <v>0</v>
      </c>
      <c r="I3" s="22">
        <f t="shared" si="3"/>
        <v>0</v>
      </c>
      <c r="J3" s="22">
        <f t="shared" si="3"/>
        <v>0</v>
      </c>
      <c r="K3" s="22">
        <v>150</v>
      </c>
      <c r="L3" s="22">
        <v>0</v>
      </c>
      <c r="M3" s="22">
        <v>75</v>
      </c>
      <c r="N3" s="22">
        <v>75</v>
      </c>
      <c r="O3" s="22">
        <v>75</v>
      </c>
      <c r="P3" s="22">
        <v>75</v>
      </c>
      <c r="Q3" s="22">
        <v>150</v>
      </c>
      <c r="R3" s="22">
        <f>K3/'iBOXX Data'!C2</f>
        <v>1.56765</v>
      </c>
      <c r="S3" s="22"/>
      <c r="T3" s="10">
        <f>M3/'MSCI Data'!B4</f>
        <v>0.75</v>
      </c>
      <c r="U3" s="10">
        <f>N3/'MSCI Data'!C4</f>
        <v>0.75</v>
      </c>
      <c r="V3" s="10">
        <f>O3/'MSCI Data'!D4</f>
        <v>0.75</v>
      </c>
      <c r="W3" s="10">
        <f>P3/'MSCI Data'!E4</f>
        <v>0.75</v>
      </c>
      <c r="X3" s="10">
        <f>Q3/'MSCI Data'!F4</f>
        <v>1.5</v>
      </c>
      <c r="Y3" s="22">
        <f>R3*'iBOXX Data'!C2</f>
        <v>150</v>
      </c>
      <c r="Z3" s="22">
        <f>S3*'iBOXX Data'!B2</f>
        <v>0</v>
      </c>
      <c r="AA3" s="22">
        <f>T3*'MSCI Data'!B4</f>
        <v>75</v>
      </c>
      <c r="AB3" s="22">
        <f>U3*'MSCI Data'!C4</f>
        <v>75</v>
      </c>
      <c r="AC3" s="22">
        <f>V3*'MSCI Data'!D4</f>
        <v>75</v>
      </c>
      <c r="AD3" s="22">
        <f>W3*'MSCI Data'!E4</f>
        <v>75</v>
      </c>
      <c r="AE3" s="22">
        <f>X3*'MSCI Data'!F4</f>
        <v>150</v>
      </c>
    </row>
    <row r="4" spans="1:31">
      <c r="A4" s="20">
        <f>'MSCI Data'!A5</f>
        <v>36189</v>
      </c>
      <c r="B4" s="22">
        <f t="shared" si="0"/>
        <v>613.245</v>
      </c>
      <c r="C4" s="22">
        <f t="shared" si="1"/>
        <v>614.91999999999996</v>
      </c>
      <c r="D4" s="22">
        <f t="shared" si="2"/>
        <v>608.22</v>
      </c>
      <c r="E4" s="22">
        <f t="shared" ref="E4:E67" si="4">AVERAGE(C4:D4)</f>
        <v>611.56999999999994</v>
      </c>
      <c r="F4" s="22">
        <f t="shared" ref="F4:F35" si="5">SUM(K4:Q4)+F3</f>
        <v>600</v>
      </c>
      <c r="G4" s="22">
        <f t="shared" ref="G4:G67" si="6">B4-$F4</f>
        <v>13.245000000000005</v>
      </c>
      <c r="H4" s="22">
        <f t="shared" ref="H4:H67" si="7">C4-$F4</f>
        <v>14.919999999999959</v>
      </c>
      <c r="I4" s="22">
        <f t="shared" ref="I4:J67" si="8">D4-$F4</f>
        <v>8.2200000000000273</v>
      </c>
      <c r="J4" s="22">
        <f t="shared" si="3"/>
        <v>11.569999999999936</v>
      </c>
      <c r="K4" s="22"/>
      <c r="L4" s="22"/>
      <c r="M4" s="22"/>
      <c r="N4" s="22"/>
      <c r="O4" s="22"/>
      <c r="P4" s="22"/>
      <c r="Q4" s="22"/>
      <c r="R4" s="22">
        <f>K4/'iBOXX Data'!C3+R3</f>
        <v>1.56765</v>
      </c>
      <c r="S4" s="22"/>
      <c r="T4" s="22">
        <f>M4/'MSCI Data'!B5+T3</f>
        <v>0.75</v>
      </c>
      <c r="U4" s="22">
        <f>N4/'MSCI Data'!C5+U3</f>
        <v>0.75</v>
      </c>
      <c r="V4" s="22">
        <f>O4/'MSCI Data'!D5+V3</f>
        <v>0.75</v>
      </c>
      <c r="W4" s="22">
        <f>P4/'MSCI Data'!E5+W3</f>
        <v>0.75</v>
      </c>
      <c r="X4" s="22">
        <f>Q4/'MSCI Data'!F5+X3</f>
        <v>1.5</v>
      </c>
      <c r="Y4" s="22">
        <f>R4*'iBOXX Data'!C3</f>
        <v>152.05500000000001</v>
      </c>
      <c r="Z4" s="22">
        <f>S4*'iBOXX Data'!B3</f>
        <v>0</v>
      </c>
      <c r="AA4" s="22">
        <f>T4*'MSCI Data'!B5</f>
        <v>76.957499999999996</v>
      </c>
      <c r="AB4" s="22">
        <f>U4*'MSCI Data'!C5</f>
        <v>76.012499999999989</v>
      </c>
      <c r="AC4" s="22">
        <f>V4*'MSCI Data'!D5</f>
        <v>74.925000000000011</v>
      </c>
      <c r="AD4" s="22">
        <f>W4*'MSCI Data'!E5</f>
        <v>80.820000000000007</v>
      </c>
      <c r="AE4" s="22">
        <f>X4*'MSCI Data'!F5</f>
        <v>152.47500000000002</v>
      </c>
    </row>
    <row r="5" spans="1:31">
      <c r="A5" s="20">
        <f>'MSCI Data'!A6</f>
        <v>36217</v>
      </c>
      <c r="B5" s="22">
        <f t="shared" si="0"/>
        <v>622.14749999999992</v>
      </c>
      <c r="C5" s="22">
        <f t="shared" si="1"/>
        <v>629.59</v>
      </c>
      <c r="D5" s="22">
        <f t="shared" si="2"/>
        <v>599.81999999999994</v>
      </c>
      <c r="E5" s="22">
        <f t="shared" si="4"/>
        <v>614.70499999999993</v>
      </c>
      <c r="F5" s="22">
        <f t="shared" si="5"/>
        <v>600</v>
      </c>
      <c r="G5" s="22">
        <f t="shared" si="6"/>
        <v>22.147499999999923</v>
      </c>
      <c r="H5" s="22">
        <f t="shared" si="7"/>
        <v>29.590000000000032</v>
      </c>
      <c r="I5" s="22">
        <f t="shared" si="8"/>
        <v>-0.18000000000006366</v>
      </c>
      <c r="J5" s="22">
        <f t="shared" si="3"/>
        <v>14.704999999999927</v>
      </c>
      <c r="K5" s="22"/>
      <c r="L5" s="22"/>
      <c r="M5" s="22"/>
      <c r="N5" s="22"/>
      <c r="O5" s="22"/>
      <c r="P5" s="22"/>
      <c r="Q5" s="22"/>
      <c r="R5" s="22">
        <f>K5/'iBOXX Data'!C4+R4</f>
        <v>1.56765</v>
      </c>
      <c r="S5" s="22"/>
      <c r="T5" s="22">
        <f>M5/'MSCI Data'!B6+T4</f>
        <v>0.75</v>
      </c>
      <c r="U5" s="22">
        <f>N5/'MSCI Data'!C6+U4</f>
        <v>0.75</v>
      </c>
      <c r="V5" s="22">
        <f>O5/'MSCI Data'!D6+V4</f>
        <v>0.75</v>
      </c>
      <c r="W5" s="22">
        <f>P5/'MSCI Data'!E6+W4</f>
        <v>0.75</v>
      </c>
      <c r="X5" s="22">
        <f>Q5/'MSCI Data'!F6+X4</f>
        <v>1.5</v>
      </c>
      <c r="Y5" s="22">
        <f>R5*'iBOXX Data'!C4</f>
        <v>149.95499999999998</v>
      </c>
      <c r="Z5" s="22">
        <f>S5*'iBOXX Data'!B4</f>
        <v>0</v>
      </c>
      <c r="AA5" s="22">
        <f>T5*'MSCI Data'!B6</f>
        <v>77.489999999999995</v>
      </c>
      <c r="AB5" s="22">
        <f>U5*'MSCI Data'!C6</f>
        <v>77.685000000000002</v>
      </c>
      <c r="AC5" s="22">
        <f>V5*'MSCI Data'!D6</f>
        <v>76.664999999999992</v>
      </c>
      <c r="AD5" s="22">
        <f>W5*'MSCI Data'!E6</f>
        <v>81.1875</v>
      </c>
      <c r="AE5" s="22">
        <f>X5*'MSCI Data'!F6</f>
        <v>159.16499999999999</v>
      </c>
    </row>
    <row r="6" spans="1:31">
      <c r="A6" s="20">
        <f>'MSCI Data'!A7</f>
        <v>36250</v>
      </c>
      <c r="B6" s="22">
        <f t="shared" si="0"/>
        <v>1260.4275</v>
      </c>
      <c r="C6" s="22">
        <f t="shared" si="1"/>
        <v>1279.4099999999999</v>
      </c>
      <c r="D6" s="22">
        <f t="shared" si="2"/>
        <v>1203.4799999999998</v>
      </c>
      <c r="E6" s="22">
        <f t="shared" si="4"/>
        <v>1241.4449999999997</v>
      </c>
      <c r="F6" s="22">
        <f t="shared" si="5"/>
        <v>1200</v>
      </c>
      <c r="G6" s="22">
        <f t="shared" si="6"/>
        <v>60.427500000000009</v>
      </c>
      <c r="H6" s="22">
        <f t="shared" si="7"/>
        <v>79.409999999999854</v>
      </c>
      <c r="I6" s="22">
        <f t="shared" si="8"/>
        <v>3.4799999999997908</v>
      </c>
      <c r="J6" s="22">
        <f t="shared" si="3"/>
        <v>41.444999999999709</v>
      </c>
      <c r="K6" s="22">
        <v>150</v>
      </c>
      <c r="L6" s="22">
        <v>0</v>
      </c>
      <c r="M6" s="22">
        <v>75</v>
      </c>
      <c r="N6" s="22">
        <v>75</v>
      </c>
      <c r="O6" s="22">
        <v>75</v>
      </c>
      <c r="P6" s="22">
        <v>75</v>
      </c>
      <c r="Q6" s="22">
        <v>150</v>
      </c>
      <c r="R6" s="22">
        <f>K6/'iBOXX Data'!C5+R5</f>
        <v>3.1262600616424736</v>
      </c>
      <c r="S6" s="22"/>
      <c r="T6" s="22">
        <f>M6/'MSCI Data'!B7+T5</f>
        <v>1.4571468979822741</v>
      </c>
      <c r="U6" s="22">
        <f>N6/'MSCI Data'!C7+U5</f>
        <v>1.4334335702569709</v>
      </c>
      <c r="V6" s="22">
        <f>O6/'MSCI Data'!D7+V5</f>
        <v>1.4606983796076944</v>
      </c>
      <c r="W6" s="22">
        <f>P6/'MSCI Data'!E7+W5</f>
        <v>1.4049074397485155</v>
      </c>
      <c r="X6" s="22">
        <f>Q6/'MSCI Data'!F7+X5</f>
        <v>2.7317293480045985</v>
      </c>
      <c r="Y6" s="22">
        <f>R6*'iBOXX Data'!C5</f>
        <v>300.86999999999995</v>
      </c>
      <c r="Z6" s="22">
        <f>S6*'iBOXX Data'!B5</f>
        <v>0</v>
      </c>
      <c r="AA6" s="22">
        <f>T6*'MSCI Data'!B7</f>
        <v>154.54499999999999</v>
      </c>
      <c r="AB6" s="22">
        <f>U6*'MSCI Data'!C7</f>
        <v>157.30499999999998</v>
      </c>
      <c r="AC6" s="22">
        <f>V6*'MSCI Data'!D7</f>
        <v>154.14750000000001</v>
      </c>
      <c r="AD6" s="22">
        <f>W6*'MSCI Data'!E7</f>
        <v>160.88999999999999</v>
      </c>
      <c r="AE6" s="22">
        <f>X6*'MSCI Data'!F7</f>
        <v>332.67</v>
      </c>
    </row>
    <row r="7" spans="1:31">
      <c r="A7" s="20">
        <f>'MSCI Data'!A8</f>
        <v>36280</v>
      </c>
      <c r="B7" s="22">
        <f t="shared" si="0"/>
        <v>1354.4880407276635</v>
      </c>
      <c r="C7" s="22">
        <f t="shared" si="1"/>
        <v>1400.5563947290832</v>
      </c>
      <c r="D7" s="22">
        <f t="shared" si="2"/>
        <v>1216.2829787234043</v>
      </c>
      <c r="E7" s="22">
        <f t="shared" si="4"/>
        <v>1308.4196867262438</v>
      </c>
      <c r="F7" s="22">
        <f t="shared" si="5"/>
        <v>1200</v>
      </c>
      <c r="G7" s="22">
        <f t="shared" si="6"/>
        <v>154.48804072766347</v>
      </c>
      <c r="H7" s="22">
        <f t="shared" si="7"/>
        <v>200.55639472908319</v>
      </c>
      <c r="I7" s="22">
        <f t="shared" si="8"/>
        <v>16.282978723404312</v>
      </c>
      <c r="J7" s="22">
        <f t="shared" si="3"/>
        <v>108.41968672624375</v>
      </c>
      <c r="K7" s="22"/>
      <c r="L7" s="22"/>
      <c r="M7" s="22"/>
      <c r="N7" s="22"/>
      <c r="O7" s="22"/>
      <c r="P7" s="22"/>
      <c r="Q7" s="22"/>
      <c r="R7" s="22">
        <f>K7/'iBOXX Data'!C6+R6</f>
        <v>3.1262600616424736</v>
      </c>
      <c r="S7" s="22"/>
      <c r="T7" s="22">
        <f>M7/'MSCI Data'!B8+T6</f>
        <v>1.4571468979822741</v>
      </c>
      <c r="U7" s="22">
        <f>N7/'MSCI Data'!C8+U6</f>
        <v>1.4334335702569709</v>
      </c>
      <c r="V7" s="22">
        <f>O7/'MSCI Data'!D8+V6</f>
        <v>1.4606983796076944</v>
      </c>
      <c r="W7" s="22">
        <f>P7/'MSCI Data'!E8+W6</f>
        <v>1.4049074397485155</v>
      </c>
      <c r="X7" s="22">
        <f>Q7/'MSCI Data'!F8+X6</f>
        <v>2.7317293480045985</v>
      </c>
      <c r="Y7" s="22">
        <f>R7*'iBOXX Data'!C6</f>
        <v>304.07074468085108</v>
      </c>
      <c r="Z7" s="22">
        <f>S7*'iBOXX Data'!B6</f>
        <v>0</v>
      </c>
      <c r="AA7" s="22">
        <f>T7*'MSCI Data'!B8</f>
        <v>162.20959268338675</v>
      </c>
      <c r="AB7" s="22">
        <f>U7*'MSCI Data'!C8</f>
        <v>171.29531164570804</v>
      </c>
      <c r="AC7" s="22">
        <f>V7*'MSCI Data'!D8</f>
        <v>165.99376385861839</v>
      </c>
      <c r="AD7" s="22">
        <f>W7*'MSCI Data'!E8</f>
        <v>169.95165298637792</v>
      </c>
      <c r="AE7" s="22">
        <f>X7*'MSCI Data'!F8</f>
        <v>380.96697487272132</v>
      </c>
    </row>
    <row r="8" spans="1:31">
      <c r="A8" s="20">
        <f>'MSCI Data'!A9</f>
        <v>36311</v>
      </c>
      <c r="B8" s="22">
        <f t="shared" si="0"/>
        <v>1337.9194880348155</v>
      </c>
      <c r="C8" s="22">
        <f t="shared" si="1"/>
        <v>1381.7754186590009</v>
      </c>
      <c r="D8" s="22">
        <f t="shared" si="2"/>
        <v>1206.3516961622588</v>
      </c>
      <c r="E8" s="22">
        <f t="shared" si="4"/>
        <v>1294.06355741063</v>
      </c>
      <c r="F8" s="22">
        <f t="shared" si="5"/>
        <v>1200</v>
      </c>
      <c r="G8" s="22">
        <f t="shared" si="6"/>
        <v>137.91948803481546</v>
      </c>
      <c r="H8" s="22">
        <f t="shared" si="7"/>
        <v>181.77541865900093</v>
      </c>
      <c r="I8" s="22">
        <f t="shared" si="8"/>
        <v>6.3516961622588042</v>
      </c>
      <c r="J8" s="22">
        <f t="shared" si="3"/>
        <v>94.063557410629983</v>
      </c>
      <c r="K8" s="22"/>
      <c r="L8" s="22"/>
      <c r="M8" s="22"/>
      <c r="N8" s="22"/>
      <c r="O8" s="22"/>
      <c r="P8" s="22"/>
      <c r="Q8" s="22"/>
      <c r="R8" s="22">
        <f>K8/'iBOXX Data'!C7+R7</f>
        <v>3.1262600616424736</v>
      </c>
      <c r="S8" s="22"/>
      <c r="T8" s="22">
        <f>M8/'MSCI Data'!B9+T7</f>
        <v>1.4571468979822741</v>
      </c>
      <c r="U8" s="22">
        <f>N8/'MSCI Data'!C9+U7</f>
        <v>1.4334335702569709</v>
      </c>
      <c r="V8" s="22">
        <f>O8/'MSCI Data'!D9+V7</f>
        <v>1.4606983796076944</v>
      </c>
      <c r="W8" s="22">
        <f>P8/'MSCI Data'!E9+W7</f>
        <v>1.4049074397485155</v>
      </c>
      <c r="X8" s="22">
        <f>Q8/'MSCI Data'!F9+X7</f>
        <v>2.7317293480045985</v>
      </c>
      <c r="Y8" s="22">
        <f>R8*'iBOXX Data'!C7</f>
        <v>301.5879240405647</v>
      </c>
      <c r="Z8" s="22">
        <f>S8*'iBOXX Data'!B7</f>
        <v>0</v>
      </c>
      <c r="AA8" s="22">
        <f>T8*'MSCI Data'!B9</f>
        <v>156.43929096737696</v>
      </c>
      <c r="AB8" s="22">
        <f>U8*'MSCI Data'!C9</f>
        <v>163.56910470202294</v>
      </c>
      <c r="AC8" s="22">
        <f>V8*'MSCI Data'!D9</f>
        <v>165.01509594428123</v>
      </c>
      <c r="AD8" s="22">
        <f>W8*'MSCI Data'!E9</f>
        <v>168.23766590988473</v>
      </c>
      <c r="AE8" s="22">
        <f>X8*'MSCI Data'!F9</f>
        <v>383.07040647068482</v>
      </c>
    </row>
    <row r="9" spans="1:31">
      <c r="A9" s="20">
        <f>'MSCI Data'!A10</f>
        <v>36341</v>
      </c>
      <c r="B9" s="22">
        <f t="shared" si="0"/>
        <v>2001.8710038062934</v>
      </c>
      <c r="C9" s="22">
        <f t="shared" si="1"/>
        <v>2073.9042694085902</v>
      </c>
      <c r="D9" s="22">
        <f t="shared" si="2"/>
        <v>1785.7712069994034</v>
      </c>
      <c r="E9" s="22">
        <f t="shared" si="4"/>
        <v>1929.8377382039967</v>
      </c>
      <c r="F9" s="22">
        <f t="shared" si="5"/>
        <v>1800</v>
      </c>
      <c r="G9" s="22">
        <f t="shared" si="6"/>
        <v>201.8710038062934</v>
      </c>
      <c r="H9" s="22">
        <f t="shared" si="7"/>
        <v>273.90426940859015</v>
      </c>
      <c r="I9" s="22">
        <f t="shared" si="8"/>
        <v>-14.228793000596625</v>
      </c>
      <c r="J9" s="22">
        <f t="shared" si="3"/>
        <v>129.83773820399665</v>
      </c>
      <c r="K9" s="22">
        <v>150</v>
      </c>
      <c r="L9" s="22">
        <v>0</v>
      </c>
      <c r="M9" s="22">
        <v>75</v>
      </c>
      <c r="N9" s="22">
        <v>75</v>
      </c>
      <c r="O9" s="22">
        <v>75</v>
      </c>
      <c r="P9" s="22">
        <v>75</v>
      </c>
      <c r="Q9" s="22">
        <v>150</v>
      </c>
      <c r="R9" s="22">
        <f>K9/'iBOXX Data'!C8+R8</f>
        <v>4.7081470444880846</v>
      </c>
      <c r="S9" s="22"/>
      <c r="T9" s="22">
        <f>M9/'MSCI Data'!B10+T8</f>
        <v>2.1373573097363101</v>
      </c>
      <c r="U9" s="22">
        <f>N9/'MSCI Data'!C10+U8</f>
        <v>2.0731469786500107</v>
      </c>
      <c r="V9" s="22">
        <f>O9/'MSCI Data'!D10+V8</f>
        <v>2.1163500974151952</v>
      </c>
      <c r="W9" s="22">
        <f>P9/'MSCI Data'!E10+W8</f>
        <v>1.9932350205455034</v>
      </c>
      <c r="X9" s="22">
        <f>Q9/'MSCI Data'!F10+X8</f>
        <v>3.6835059977507916</v>
      </c>
      <c r="Y9" s="22">
        <f>R9*'iBOXX Data'!C8</f>
        <v>446.44280174985084</v>
      </c>
      <c r="Z9" s="22">
        <f>S9*'iBOXX Data'!B8</f>
        <v>0</v>
      </c>
      <c r="AA9" s="22">
        <f>T9*'MSCI Data'!B10</f>
        <v>235.66501697152557</v>
      </c>
      <c r="AB9" s="22">
        <f>U9*'MSCI Data'!C10</f>
        <v>243.05575177692725</v>
      </c>
      <c r="AC9" s="22">
        <f>V9*'MSCI Data'!D10</f>
        <v>242.08928764332418</v>
      </c>
      <c r="AD9" s="22">
        <f>W9*'MSCI Data'!E10</f>
        <v>254.09760041914078</v>
      </c>
      <c r="AE9" s="22">
        <f>X9*'MSCI Data'!F10</f>
        <v>580.52054524552477</v>
      </c>
    </row>
    <row r="10" spans="1:31">
      <c r="A10" s="20">
        <f>'MSCI Data'!A11</f>
        <v>36371</v>
      </c>
      <c r="B10" s="22">
        <f t="shared" si="0"/>
        <v>1929.4616235932524</v>
      </c>
      <c r="C10" s="22">
        <f t="shared" si="1"/>
        <v>1983.1247942732723</v>
      </c>
      <c r="D10" s="22">
        <f t="shared" si="2"/>
        <v>1768.4721115531936</v>
      </c>
      <c r="E10" s="22">
        <f t="shared" si="4"/>
        <v>1875.7984529132329</v>
      </c>
      <c r="F10" s="22">
        <f t="shared" si="5"/>
        <v>1800</v>
      </c>
      <c r="G10" s="22">
        <f t="shared" si="6"/>
        <v>129.4616235932524</v>
      </c>
      <c r="H10" s="22">
        <f t="shared" si="7"/>
        <v>183.1247942732723</v>
      </c>
      <c r="I10" s="22">
        <f t="shared" si="8"/>
        <v>-31.527888446806401</v>
      </c>
      <c r="J10" s="22">
        <f t="shared" si="3"/>
        <v>75.79845291323295</v>
      </c>
      <c r="K10" s="22"/>
      <c r="L10" s="22"/>
      <c r="M10" s="22"/>
      <c r="N10" s="22"/>
      <c r="O10" s="22"/>
      <c r="P10" s="22"/>
      <c r="Q10" s="22"/>
      <c r="R10" s="22">
        <f>K10/'iBOXX Data'!C9+R9</f>
        <v>4.7081470444880846</v>
      </c>
      <c r="S10" s="22"/>
      <c r="T10" s="22">
        <f>M10/'MSCI Data'!B11+T9</f>
        <v>2.1373573097363101</v>
      </c>
      <c r="U10" s="22">
        <f>N10/'MSCI Data'!C11+U9</f>
        <v>2.0731469786500107</v>
      </c>
      <c r="V10" s="22">
        <f>O10/'MSCI Data'!D11+V9</f>
        <v>2.1163500974151952</v>
      </c>
      <c r="W10" s="22">
        <f>P10/'MSCI Data'!E11+W9</f>
        <v>1.9932350205455034</v>
      </c>
      <c r="X10" s="22">
        <f>Q10/'MSCI Data'!F11+X9</f>
        <v>3.6835059977507916</v>
      </c>
      <c r="Y10" s="22">
        <f>R10*'iBOXX Data'!C9</f>
        <v>442.1180278882984</v>
      </c>
      <c r="Z10" s="22">
        <f>S10*'iBOXX Data'!B9</f>
        <v>0</v>
      </c>
      <c r="AA10" s="22">
        <f>T10*'MSCI Data'!B11</f>
        <v>228.86822072656409</v>
      </c>
      <c r="AB10" s="22">
        <f>U10*'MSCI Data'!C11</f>
        <v>239.92529983916575</v>
      </c>
      <c r="AC10" s="22">
        <f>V10*'MSCI Data'!D11</f>
        <v>238.57614648161496</v>
      </c>
      <c r="AD10" s="22">
        <f>W10*'MSCI Data'!E11</f>
        <v>236.65679398936763</v>
      </c>
      <c r="AE10" s="22">
        <f>X10*'MSCI Data'!F11</f>
        <v>543.31713466824181</v>
      </c>
    </row>
    <row r="11" spans="1:31">
      <c r="A11" s="20">
        <f>'MSCI Data'!A12</f>
        <v>36403</v>
      </c>
      <c r="B11" s="22">
        <f t="shared" si="0"/>
        <v>1957.3917706806878</v>
      </c>
      <c r="C11" s="22">
        <f t="shared" si="1"/>
        <v>2021.4461838552413</v>
      </c>
      <c r="D11" s="22">
        <f t="shared" si="2"/>
        <v>1765.2285311570288</v>
      </c>
      <c r="E11" s="22">
        <f t="shared" si="4"/>
        <v>1893.337357506135</v>
      </c>
      <c r="F11" s="22">
        <f t="shared" si="5"/>
        <v>1800</v>
      </c>
      <c r="G11" s="22">
        <f t="shared" si="6"/>
        <v>157.39177068068784</v>
      </c>
      <c r="H11" s="22">
        <f t="shared" si="7"/>
        <v>221.44618385524132</v>
      </c>
      <c r="I11" s="22">
        <f t="shared" si="8"/>
        <v>-34.771468842971217</v>
      </c>
      <c r="J11" s="22">
        <f t="shared" si="3"/>
        <v>93.337357506135049</v>
      </c>
      <c r="K11" s="22"/>
      <c r="L11" s="22"/>
      <c r="M11" s="22"/>
      <c r="N11" s="22"/>
      <c r="O11" s="22"/>
      <c r="P11" s="22"/>
      <c r="Q11" s="22"/>
      <c r="R11" s="22">
        <f>K11/'iBOXX Data'!C10+R10</f>
        <v>4.7081470444880846</v>
      </c>
      <c r="S11" s="22"/>
      <c r="T11" s="22">
        <f>M11/'MSCI Data'!B12+T10</f>
        <v>2.1373573097363101</v>
      </c>
      <c r="U11" s="22">
        <f>N11/'MSCI Data'!C12+U10</f>
        <v>2.0731469786500107</v>
      </c>
      <c r="V11" s="22">
        <f>O11/'MSCI Data'!D12+V10</f>
        <v>2.1163500974151952</v>
      </c>
      <c r="W11" s="22">
        <f>P11/'MSCI Data'!E12+W10</f>
        <v>1.9932350205455034</v>
      </c>
      <c r="X11" s="22">
        <f>Q11/'MSCI Data'!F12+X10</f>
        <v>3.6835059977507916</v>
      </c>
      <c r="Y11" s="22">
        <f>R11*'iBOXX Data'!C10</f>
        <v>441.3071327892572</v>
      </c>
      <c r="Z11" s="22">
        <f>S11*'iBOXX Data'!B10</f>
        <v>0</v>
      </c>
      <c r="AA11" s="22">
        <f>T11*'MSCI Data'!B12</f>
        <v>233.95513112373649</v>
      </c>
      <c r="AB11" s="22">
        <f>U11*'MSCI Data'!C12</f>
        <v>243.98866791731976</v>
      </c>
      <c r="AC11" s="22">
        <f>V11*'MSCI Data'!D12</f>
        <v>244.96752377580884</v>
      </c>
      <c r="AD11" s="22">
        <f>W11*'MSCI Data'!E12</f>
        <v>238.03212615354403</v>
      </c>
      <c r="AE11" s="22">
        <f>X11*'MSCI Data'!F12</f>
        <v>555.14118892102181</v>
      </c>
    </row>
    <row r="12" spans="1:31">
      <c r="A12" s="20">
        <f>'MSCI Data'!A13</f>
        <v>36433</v>
      </c>
      <c r="B12" s="22">
        <f t="shared" si="0"/>
        <v>2507.9198872382754</v>
      </c>
      <c r="C12" s="22">
        <f t="shared" si="1"/>
        <v>2557.2255954040379</v>
      </c>
      <c r="D12" s="22">
        <f t="shared" si="2"/>
        <v>2360.0027627409868</v>
      </c>
      <c r="E12" s="22">
        <f t="shared" si="4"/>
        <v>2458.6141790725123</v>
      </c>
      <c r="F12" s="22">
        <f t="shared" si="5"/>
        <v>2400</v>
      </c>
      <c r="G12" s="22">
        <f t="shared" si="6"/>
        <v>107.91988723827535</v>
      </c>
      <c r="H12" s="22">
        <f t="shared" si="7"/>
        <v>157.2255954040379</v>
      </c>
      <c r="I12" s="22">
        <f t="shared" si="8"/>
        <v>-39.997237259013218</v>
      </c>
      <c r="J12" s="22">
        <f t="shared" si="3"/>
        <v>58.614179072512343</v>
      </c>
      <c r="K12" s="22">
        <v>150</v>
      </c>
      <c r="L12" s="22">
        <v>0</v>
      </c>
      <c r="M12" s="22">
        <v>75</v>
      </c>
      <c r="N12" s="22">
        <v>75</v>
      </c>
      <c r="O12" s="22">
        <v>75</v>
      </c>
      <c r="P12" s="22">
        <v>75</v>
      </c>
      <c r="Q12" s="22">
        <v>150</v>
      </c>
      <c r="R12" s="22">
        <f>K12/'iBOXX Data'!C11+R11</f>
        <v>6.3131946537846959</v>
      </c>
      <c r="S12" s="22"/>
      <c r="T12" s="22">
        <f>M12/'MSCI Data'!B13+T11</f>
        <v>2.8345129148673753</v>
      </c>
      <c r="U12" s="22">
        <f>N12/'MSCI Data'!C13+U11</f>
        <v>2.7238497376297088</v>
      </c>
      <c r="V12" s="22">
        <f>O12/'MSCI Data'!D13+V11</f>
        <v>2.7806547918350359</v>
      </c>
      <c r="W12" s="22">
        <f>P12/'MSCI Data'!E13+W11</f>
        <v>2.6465451250751202</v>
      </c>
      <c r="X12" s="22">
        <f>Q12/'MSCI Data'!F13+X11</f>
        <v>4.7235115444470406</v>
      </c>
      <c r="Y12" s="22">
        <f>R12*'iBOXX Data'!C11</f>
        <v>590.0006906852467</v>
      </c>
      <c r="Z12" s="22">
        <f>S12*'iBOXX Data'!B11</f>
        <v>0</v>
      </c>
      <c r="AA12" s="22">
        <f>T12*'MSCI Data'!B13</f>
        <v>304.93689938143223</v>
      </c>
      <c r="AB12" s="22">
        <f>U12*'MSCI Data'!C13</f>
        <v>313.95092075920024</v>
      </c>
      <c r="AC12" s="22">
        <f>V12*'MSCI Data'!D13</f>
        <v>313.93592599817555</v>
      </c>
      <c r="AD12" s="22">
        <f>W12*'MSCI Data'!E13</f>
        <v>303.82338035862381</v>
      </c>
      <c r="AE12" s="22">
        <f>X12*'MSCI Data'!F13</f>
        <v>681.2720700555966</v>
      </c>
    </row>
    <row r="13" spans="1:31">
      <c r="A13" s="20">
        <f>'MSCI Data'!A14</f>
        <v>36462</v>
      </c>
      <c r="B13" s="22">
        <f t="shared" si="0"/>
        <v>2576.0119725858881</v>
      </c>
      <c r="C13" s="22">
        <f t="shared" si="1"/>
        <v>2649.1426504205533</v>
      </c>
      <c r="D13" s="22">
        <f t="shared" si="2"/>
        <v>2356.619939081892</v>
      </c>
      <c r="E13" s="22">
        <f t="shared" si="4"/>
        <v>2502.8812947512224</v>
      </c>
      <c r="F13" s="22">
        <f t="shared" si="5"/>
        <v>2400</v>
      </c>
      <c r="G13" s="22">
        <f t="shared" si="6"/>
        <v>176.01197258588809</v>
      </c>
      <c r="H13" s="22">
        <f t="shared" si="7"/>
        <v>249.14265042055331</v>
      </c>
      <c r="I13" s="22">
        <f t="shared" si="8"/>
        <v>-43.380060918108029</v>
      </c>
      <c r="J13" s="22">
        <f t="shared" si="3"/>
        <v>102.88129475122241</v>
      </c>
      <c r="K13" s="22"/>
      <c r="L13" s="22"/>
      <c r="M13" s="22"/>
      <c r="N13" s="22"/>
      <c r="O13" s="22"/>
      <c r="P13" s="22"/>
      <c r="Q13" s="22"/>
      <c r="R13" s="22">
        <f>K13/'iBOXX Data'!C12+R12</f>
        <v>6.3131946537846959</v>
      </c>
      <c r="S13" s="22"/>
      <c r="T13" s="22">
        <f>M13/'MSCI Data'!B14+T12</f>
        <v>2.8345129148673753</v>
      </c>
      <c r="U13" s="22">
        <f>N13/'MSCI Data'!C14+U12</f>
        <v>2.7238497376297088</v>
      </c>
      <c r="V13" s="22">
        <f>O13/'MSCI Data'!D14+V12</f>
        <v>2.7806547918350359</v>
      </c>
      <c r="W13" s="22">
        <f>P13/'MSCI Data'!E14+W12</f>
        <v>2.6465451250751202</v>
      </c>
      <c r="X13" s="22">
        <f>Q13/'MSCI Data'!F14+X12</f>
        <v>4.7235115444470406</v>
      </c>
      <c r="Y13" s="22">
        <f>R13*'iBOXX Data'!C12</f>
        <v>589.15498477047299</v>
      </c>
      <c r="Z13" s="22">
        <f>S13*'iBOXX Data'!B12</f>
        <v>0</v>
      </c>
      <c r="AA13" s="22">
        <f>T13*'MSCI Data'!B14</f>
        <v>319.93147270108068</v>
      </c>
      <c r="AB13" s="22">
        <f>U13*'MSCI Data'!C14</f>
        <v>323.70230281991462</v>
      </c>
      <c r="AC13" s="22">
        <f>V13*'MSCI Data'!D14</f>
        <v>311.21088430217725</v>
      </c>
      <c r="AD13" s="22">
        <f>W13*'MSCI Data'!E14</f>
        <v>327.64228648429986</v>
      </c>
      <c r="AE13" s="22">
        <f>X13*'MSCI Data'!F14</f>
        <v>704.37004150794269</v>
      </c>
    </row>
    <row r="14" spans="1:31">
      <c r="A14" s="20">
        <f>'MSCI Data'!A15</f>
        <v>36494</v>
      </c>
      <c r="B14" s="22">
        <f t="shared" si="0"/>
        <v>2747.6902660819333</v>
      </c>
      <c r="C14" s="22">
        <f t="shared" si="1"/>
        <v>2873.6976970440642</v>
      </c>
      <c r="D14" s="22">
        <f t="shared" si="2"/>
        <v>2369.6679731955414</v>
      </c>
      <c r="E14" s="22">
        <f t="shared" si="4"/>
        <v>2621.6828351198028</v>
      </c>
      <c r="F14" s="22">
        <f t="shared" si="5"/>
        <v>2400</v>
      </c>
      <c r="G14" s="22">
        <f t="shared" si="6"/>
        <v>347.69026608193326</v>
      </c>
      <c r="H14" s="22">
        <f t="shared" si="7"/>
        <v>473.69769704406417</v>
      </c>
      <c r="I14" s="22">
        <f t="shared" si="8"/>
        <v>-30.332026804458565</v>
      </c>
      <c r="J14" s="22">
        <f t="shared" si="3"/>
        <v>221.6828351198028</v>
      </c>
      <c r="K14" s="22"/>
      <c r="L14" s="22"/>
      <c r="M14" s="22"/>
      <c r="N14" s="22"/>
      <c r="O14" s="22"/>
      <c r="P14" s="22"/>
      <c r="Q14" s="22"/>
      <c r="R14" s="22">
        <f>K14/'iBOXX Data'!C13+R13</f>
        <v>6.3131946537846959</v>
      </c>
      <c r="S14" s="22"/>
      <c r="T14" s="22">
        <f>M14/'MSCI Data'!B15+T13</f>
        <v>2.8345129148673753</v>
      </c>
      <c r="U14" s="22">
        <f>N14/'MSCI Data'!C15+U13</f>
        <v>2.7238497376297088</v>
      </c>
      <c r="V14" s="22">
        <f>O14/'MSCI Data'!D15+V13</f>
        <v>2.7806547918350359</v>
      </c>
      <c r="W14" s="22">
        <f>P14/'MSCI Data'!E15+W13</f>
        <v>2.6465451250751202</v>
      </c>
      <c r="X14" s="22">
        <f>Q14/'MSCI Data'!F15+X13</f>
        <v>4.7235115444470406</v>
      </c>
      <c r="Y14" s="22">
        <f>R14*'iBOXX Data'!C13</f>
        <v>592.41699329888536</v>
      </c>
      <c r="Z14" s="22">
        <f>S14*'iBOXX Data'!B13</f>
        <v>0</v>
      </c>
      <c r="AA14" s="22">
        <f>T14*'MSCI Data'!B15</f>
        <v>342.52254063257362</v>
      </c>
      <c r="AB14" s="22">
        <f>U14*'MSCI Data'!C15</f>
        <v>335.57828767598016</v>
      </c>
      <c r="AC14" s="22">
        <f>V14*'MSCI Data'!D15</f>
        <v>327.22745590314707</v>
      </c>
      <c r="AD14" s="22">
        <f>W14*'MSCI Data'!E15</f>
        <v>349.02637109490684</v>
      </c>
      <c r="AE14" s="22">
        <f>X14*'MSCI Data'!F15</f>
        <v>800.9186174764402</v>
      </c>
    </row>
    <row r="15" spans="1:31">
      <c r="A15" s="20">
        <f>'MSCI Data'!A16</f>
        <v>36525</v>
      </c>
      <c r="B15" s="22">
        <f t="shared" si="0"/>
        <v>3564.7117840599039</v>
      </c>
      <c r="C15" s="22">
        <f t="shared" si="1"/>
        <v>3767.1674354578777</v>
      </c>
      <c r="D15" s="22">
        <f t="shared" si="2"/>
        <v>2957.3448298659837</v>
      </c>
      <c r="E15" s="22">
        <f t="shared" si="4"/>
        <v>3362.2561326619307</v>
      </c>
      <c r="F15" s="22">
        <f t="shared" si="5"/>
        <v>3000</v>
      </c>
      <c r="G15" s="22">
        <f t="shared" si="6"/>
        <v>564.71178405990395</v>
      </c>
      <c r="H15" s="22">
        <f t="shared" si="7"/>
        <v>767.16743545787767</v>
      </c>
      <c r="I15" s="22">
        <f t="shared" si="8"/>
        <v>-42.655170134016316</v>
      </c>
      <c r="J15" s="22">
        <f t="shared" si="3"/>
        <v>362.25613266193068</v>
      </c>
      <c r="K15" s="22">
        <v>150</v>
      </c>
      <c r="L15" s="22">
        <v>0</v>
      </c>
      <c r="M15" s="22">
        <v>75</v>
      </c>
      <c r="N15" s="22">
        <v>75</v>
      </c>
      <c r="O15" s="22">
        <v>75</v>
      </c>
      <c r="P15" s="22">
        <v>75</v>
      </c>
      <c r="Q15" s="22">
        <v>150</v>
      </c>
      <c r="R15" s="22">
        <f>K15/'iBOXX Data'!C14+R14</f>
        <v>7.9200519723578813</v>
      </c>
      <c r="S15" s="22"/>
      <c r="T15" s="22">
        <f>M15/'MSCI Data'!B16+T14</f>
        <v>3.3955122416681833</v>
      </c>
      <c r="U15" s="22">
        <f>N15/'MSCI Data'!C16+U14</f>
        <v>3.2854371580714909</v>
      </c>
      <c r="V15" s="22">
        <f>O15/'MSCI Data'!D16+V14</f>
        <v>3.3729782794357308</v>
      </c>
      <c r="W15" s="22">
        <f>P15/'MSCI Data'!E16+W14</f>
        <v>3.1762809634703739</v>
      </c>
      <c r="X15" s="22">
        <f>Q15/'MSCI Data'!F16+X14</f>
        <v>5.5056577536450799</v>
      </c>
      <c r="Y15" s="22">
        <f>R15*'iBOXX Data'!C14</f>
        <v>739.33620746649592</v>
      </c>
      <c r="Z15" s="22">
        <f>S15*'iBOXX Data'!B14</f>
        <v>0</v>
      </c>
      <c r="AA15" s="22">
        <f>T15*'MSCI Data'!B16</f>
        <v>453.94603158861941</v>
      </c>
      <c r="AB15" s="22">
        <f>U15*'MSCI Data'!C16</f>
        <v>438.77013246044766</v>
      </c>
      <c r="AC15" s="22">
        <f>V15*'MSCI Data'!D16</f>
        <v>427.08650974215226</v>
      </c>
      <c r="AD15" s="22">
        <f>W15*'MSCI Data'!E16</f>
        <v>449.69785880813561</v>
      </c>
      <c r="AE15" s="22">
        <f>X15*'MSCI Data'!F16</f>
        <v>1055.8750439940534</v>
      </c>
    </row>
    <row r="16" spans="1:31">
      <c r="A16" s="20">
        <f>'MSCI Data'!A17</f>
        <v>36556</v>
      </c>
      <c r="B16" s="22">
        <f t="shared" si="0"/>
        <v>3536.9927366768461</v>
      </c>
      <c r="C16" s="22">
        <f t="shared" si="1"/>
        <v>3733.644188879327</v>
      </c>
      <c r="D16" s="22">
        <f t="shared" si="2"/>
        <v>2947.0383800694021</v>
      </c>
      <c r="E16" s="22">
        <f t="shared" si="4"/>
        <v>3340.3412844743643</v>
      </c>
      <c r="F16" s="22">
        <f t="shared" si="5"/>
        <v>3000</v>
      </c>
      <c r="G16" s="22">
        <f t="shared" si="6"/>
        <v>536.99273667684611</v>
      </c>
      <c r="H16" s="22">
        <f t="shared" si="7"/>
        <v>733.64418887932698</v>
      </c>
      <c r="I16" s="22">
        <f t="shared" si="8"/>
        <v>-52.961619930597863</v>
      </c>
      <c r="J16" s="22">
        <f t="shared" si="3"/>
        <v>340.34128447436433</v>
      </c>
      <c r="K16" s="22"/>
      <c r="L16" s="22"/>
      <c r="M16" s="22"/>
      <c r="N16" s="22"/>
      <c r="O16" s="22"/>
      <c r="P16" s="22"/>
      <c r="Q16" s="22"/>
      <c r="R16" s="22">
        <f>K16/'iBOXX Data'!C15+R15</f>
        <v>7.9200519723578813</v>
      </c>
      <c r="S16" s="22"/>
      <c r="T16" s="22">
        <f>M16/'MSCI Data'!B17+T15</f>
        <v>3.3955122416681833</v>
      </c>
      <c r="U16" s="22">
        <f>N16/'MSCI Data'!C17+U15</f>
        <v>3.2854371580714909</v>
      </c>
      <c r="V16" s="22">
        <f>O16/'MSCI Data'!D17+V15</f>
        <v>3.3729782794357308</v>
      </c>
      <c r="W16" s="22">
        <f>P16/'MSCI Data'!E17+W15</f>
        <v>3.1762809634703739</v>
      </c>
      <c r="X16" s="22">
        <f>Q16/'MSCI Data'!F17+X15</f>
        <v>5.5056577536450799</v>
      </c>
      <c r="Y16" s="22">
        <f>R16*'iBOXX Data'!C15</f>
        <v>736.75959501735053</v>
      </c>
      <c r="Z16" s="22">
        <f>S16*'iBOXX Data'!B15</f>
        <v>0</v>
      </c>
      <c r="AA16" s="22">
        <f>T16*'MSCI Data'!B17</f>
        <v>431.46774054877602</v>
      </c>
      <c r="AB16" s="22">
        <f>U16*'MSCI Data'!C17</f>
        <v>405.78434339340987</v>
      </c>
      <c r="AC16" s="22">
        <f>V16*'MSCI Data'!D17</f>
        <v>441.25301851578229</v>
      </c>
      <c r="AD16" s="22">
        <f>W16*'MSCI Data'!E17</f>
        <v>435.6269341399618</v>
      </c>
      <c r="AE16" s="22">
        <f>X16*'MSCI Data'!F17</f>
        <v>1086.101105061565</v>
      </c>
    </row>
    <row r="17" spans="1:31">
      <c r="A17" s="20">
        <f>'MSCI Data'!A18</f>
        <v>36585</v>
      </c>
      <c r="B17" s="22">
        <f t="shared" si="0"/>
        <v>3648.3146493256381</v>
      </c>
      <c r="C17" s="22">
        <f t="shared" si="1"/>
        <v>3875.9097445915254</v>
      </c>
      <c r="D17" s="22">
        <f t="shared" si="2"/>
        <v>2965.5293635279741</v>
      </c>
      <c r="E17" s="22">
        <f t="shared" si="4"/>
        <v>3420.7195540597495</v>
      </c>
      <c r="F17" s="22">
        <f t="shared" si="5"/>
        <v>3000</v>
      </c>
      <c r="G17" s="22">
        <f t="shared" si="6"/>
        <v>648.31464932563813</v>
      </c>
      <c r="H17" s="22">
        <f t="shared" si="7"/>
        <v>875.9097445915254</v>
      </c>
      <c r="I17" s="22">
        <f t="shared" si="8"/>
        <v>-34.470636472025944</v>
      </c>
      <c r="J17" s="22">
        <f t="shared" si="3"/>
        <v>420.7195540597495</v>
      </c>
      <c r="K17" s="22"/>
      <c r="L17" s="22"/>
      <c r="M17" s="22"/>
      <c r="N17" s="22"/>
      <c r="O17" s="22"/>
      <c r="P17" s="22"/>
      <c r="Q17" s="22"/>
      <c r="R17" s="22">
        <f>K17/'iBOXX Data'!C16+R16</f>
        <v>7.9200519723578813</v>
      </c>
      <c r="S17" s="22"/>
      <c r="T17" s="22">
        <f>M17/'MSCI Data'!B18+T16</f>
        <v>3.3955122416681833</v>
      </c>
      <c r="U17" s="22">
        <f>N17/'MSCI Data'!C18+U16</f>
        <v>3.2854371580714909</v>
      </c>
      <c r="V17" s="22">
        <f>O17/'MSCI Data'!D18+V16</f>
        <v>3.3729782794357308</v>
      </c>
      <c r="W17" s="22">
        <f>P17/'MSCI Data'!E18+W16</f>
        <v>3.1762809634703739</v>
      </c>
      <c r="X17" s="22">
        <f>Q17/'MSCI Data'!F18+X16</f>
        <v>5.5056577536450799</v>
      </c>
      <c r="Y17" s="22">
        <f>R17*'iBOXX Data'!C16</f>
        <v>741.38234088199351</v>
      </c>
      <c r="Z17" s="22">
        <f>S17*'iBOXX Data'!B16</f>
        <v>0</v>
      </c>
      <c r="AA17" s="22">
        <f>T17*'MSCI Data'!B18</f>
        <v>460.8049663167892</v>
      </c>
      <c r="AB17" s="22">
        <f>U17*'MSCI Data'!C18</f>
        <v>420.50310186157009</v>
      </c>
      <c r="AC17" s="22">
        <f>V17*'MSCI Data'!D18</f>
        <v>475.89350544558727</v>
      </c>
      <c r="AD17" s="22">
        <f>W17*'MSCI Data'!E18</f>
        <v>431.75187136452797</v>
      </c>
      <c r="AE17" s="22">
        <f>X17*'MSCI Data'!F18</f>
        <v>1117.9788634551699</v>
      </c>
    </row>
    <row r="18" spans="1:31">
      <c r="A18" s="20">
        <f>'MSCI Data'!A19</f>
        <v>36616</v>
      </c>
      <c r="B18" s="22">
        <f t="shared" si="0"/>
        <v>4342.5719614370119</v>
      </c>
      <c r="C18" s="22">
        <f t="shared" si="1"/>
        <v>4586.2275296706102</v>
      </c>
      <c r="D18" s="22">
        <f t="shared" si="2"/>
        <v>3611.6052567362185</v>
      </c>
      <c r="E18" s="22">
        <f t="shared" si="4"/>
        <v>4098.9163932034144</v>
      </c>
      <c r="F18" s="22">
        <f t="shared" si="5"/>
        <v>3600</v>
      </c>
      <c r="G18" s="22">
        <f t="shared" si="6"/>
        <v>742.57196143701185</v>
      </c>
      <c r="H18" s="22">
        <f t="shared" si="7"/>
        <v>986.22752967061024</v>
      </c>
      <c r="I18" s="22">
        <f t="shared" si="8"/>
        <v>11.605256736218507</v>
      </c>
      <c r="J18" s="22">
        <f t="shared" si="3"/>
        <v>498.91639320341437</v>
      </c>
      <c r="K18" s="22">
        <v>150</v>
      </c>
      <c r="L18" s="22">
        <v>0</v>
      </c>
      <c r="M18" s="22">
        <v>75</v>
      </c>
      <c r="N18" s="22">
        <v>75</v>
      </c>
      <c r="O18" s="22">
        <v>75</v>
      </c>
      <c r="P18" s="22">
        <v>75</v>
      </c>
      <c r="Q18" s="22">
        <v>150</v>
      </c>
      <c r="R18" s="22">
        <f>K18/'iBOXX Data'!C17+R17</f>
        <v>9.4979583639029244</v>
      </c>
      <c r="S18" s="22"/>
      <c r="T18" s="22">
        <f>M18/'MSCI Data'!B19+T17</f>
        <v>3.9324538224241969</v>
      </c>
      <c r="U18" s="22">
        <f>N18/'MSCI Data'!C19+U17</f>
        <v>3.8487116605123473</v>
      </c>
      <c r="V18" s="22">
        <f>O18/'MSCI Data'!D19+V17</f>
        <v>3.9088839600359453</v>
      </c>
      <c r="W18" s="22">
        <f>P18/'MSCI Data'!E19+W17</f>
        <v>3.675349369113174</v>
      </c>
      <c r="X18" s="22">
        <f>Q18/'MSCI Data'!F19+X17</f>
        <v>6.2374364637631405</v>
      </c>
      <c r="Y18" s="22">
        <f>R18*'iBOXX Data'!C17</f>
        <v>902.90131418405463</v>
      </c>
      <c r="Z18" s="22">
        <f>S18*'iBOXX Data'!B17</f>
        <v>0</v>
      </c>
      <c r="AA18" s="22">
        <f>T18*'MSCI Data'!B19</f>
        <v>549.28514991621182</v>
      </c>
      <c r="AB18" s="22">
        <f>U18*'MSCI Data'!C19</f>
        <v>512.45595759721903</v>
      </c>
      <c r="AC18" s="22">
        <f>V18*'MSCI Data'!D19</f>
        <v>547.04831020703045</v>
      </c>
      <c r="AD18" s="22">
        <f>W18*'MSCI Data'!E19</f>
        <v>552.33150319032779</v>
      </c>
      <c r="AE18" s="22">
        <f>X18*'MSCI Data'!F19</f>
        <v>1278.5497263421685</v>
      </c>
    </row>
    <row r="19" spans="1:31">
      <c r="A19" s="20">
        <f>'MSCI Data'!A20</f>
        <v>36644</v>
      </c>
      <c r="B19" s="22">
        <f t="shared" si="0"/>
        <v>4281.0185816702833</v>
      </c>
      <c r="C19" s="22">
        <f t="shared" si="1"/>
        <v>4504.2775311242904</v>
      </c>
      <c r="D19" s="22">
        <f t="shared" si="2"/>
        <v>3611.2417333082631</v>
      </c>
      <c r="E19" s="22">
        <f t="shared" si="4"/>
        <v>4057.7596322162767</v>
      </c>
      <c r="F19" s="22">
        <f t="shared" si="5"/>
        <v>3600</v>
      </c>
      <c r="G19" s="22">
        <f t="shared" si="6"/>
        <v>681.01858167028331</v>
      </c>
      <c r="H19" s="22">
        <f t="shared" si="7"/>
        <v>904.27753112429036</v>
      </c>
      <c r="I19" s="22">
        <f t="shared" si="8"/>
        <v>11.241733308263065</v>
      </c>
      <c r="J19" s="22">
        <f t="shared" si="8"/>
        <v>457.75963221627671</v>
      </c>
      <c r="K19" s="22"/>
      <c r="L19" s="22"/>
      <c r="M19" s="22"/>
      <c r="N19" s="22"/>
      <c r="O19" s="22"/>
      <c r="P19" s="22"/>
      <c r="Q19" s="22"/>
      <c r="R19" s="22">
        <f>K19/'iBOXX Data'!C18+R18</f>
        <v>9.4979583639029244</v>
      </c>
      <c r="S19" s="22"/>
      <c r="T19" s="22">
        <f>M19/'MSCI Data'!B20+T18</f>
        <v>3.9324538224241969</v>
      </c>
      <c r="U19" s="22">
        <f>N19/'MSCI Data'!C20+U18</f>
        <v>3.8487116605123473</v>
      </c>
      <c r="V19" s="22">
        <f>O19/'MSCI Data'!D20+V18</f>
        <v>3.9088839600359453</v>
      </c>
      <c r="W19" s="22">
        <f>P19/'MSCI Data'!E20+W18</f>
        <v>3.675349369113174</v>
      </c>
      <c r="X19" s="22">
        <f>Q19/'MSCI Data'!F20+X18</f>
        <v>6.2374364637631405</v>
      </c>
      <c r="Y19" s="22">
        <f>R19*'iBOXX Data'!C18</f>
        <v>902.81043332706577</v>
      </c>
      <c r="Z19" s="22">
        <f>S19*'iBOXX Data'!B18</f>
        <v>0</v>
      </c>
      <c r="AA19" s="22">
        <f>T19*'MSCI Data'!B20</f>
        <v>550.74015783050879</v>
      </c>
      <c r="AB19" s="22">
        <f>U19*'MSCI Data'!C20</f>
        <v>515.11156864297254</v>
      </c>
      <c r="AC19" s="22">
        <f>V19*'MSCI Data'!D20</f>
        <v>538.21423245734934</v>
      </c>
      <c r="AD19" s="22">
        <f>W19*'MSCI Data'!E20</f>
        <v>560.71129975190581</v>
      </c>
      <c r="AE19" s="22">
        <f>X19*'MSCI Data'!F20</f>
        <v>1213.4308896604814</v>
      </c>
    </row>
    <row r="20" spans="1:31">
      <c r="A20" s="20">
        <f>'MSCI Data'!A21</f>
        <v>36677</v>
      </c>
      <c r="B20" s="22">
        <f t="shared" si="0"/>
        <v>4160.8117314910623</v>
      </c>
      <c r="C20" s="22">
        <f t="shared" si="1"/>
        <v>4340.4876710817607</v>
      </c>
      <c r="D20" s="22">
        <f t="shared" si="2"/>
        <v>3621.7839127189677</v>
      </c>
      <c r="E20" s="22">
        <f t="shared" si="4"/>
        <v>3981.135791900364</v>
      </c>
      <c r="F20" s="22">
        <f t="shared" si="5"/>
        <v>3600</v>
      </c>
      <c r="G20" s="22">
        <f t="shared" si="6"/>
        <v>560.81173149106235</v>
      </c>
      <c r="H20" s="22">
        <f t="shared" si="7"/>
        <v>740.48767108176071</v>
      </c>
      <c r="I20" s="22">
        <f t="shared" si="8"/>
        <v>21.783912718967713</v>
      </c>
      <c r="J20" s="22">
        <f t="shared" si="8"/>
        <v>381.13579190036398</v>
      </c>
      <c r="K20" s="22"/>
      <c r="L20" s="22"/>
      <c r="M20" s="22"/>
      <c r="N20" s="22"/>
      <c r="O20" s="22"/>
      <c r="P20" s="22"/>
      <c r="Q20" s="22"/>
      <c r="R20" s="22">
        <f>K20/'iBOXX Data'!C19+R19</f>
        <v>9.4979583639029244</v>
      </c>
      <c r="S20" s="22"/>
      <c r="T20" s="22">
        <f>M20/'MSCI Data'!B21+T19</f>
        <v>3.9324538224241969</v>
      </c>
      <c r="U20" s="22">
        <f>N20/'MSCI Data'!C21+U19</f>
        <v>3.8487116605123473</v>
      </c>
      <c r="V20" s="22">
        <f>O20/'MSCI Data'!D21+V19</f>
        <v>3.9088839600359453</v>
      </c>
      <c r="W20" s="22">
        <f>P20/'MSCI Data'!E21+W19</f>
        <v>3.675349369113174</v>
      </c>
      <c r="X20" s="22">
        <f>Q20/'MSCI Data'!F21+X19</f>
        <v>6.2374364637631405</v>
      </c>
      <c r="Y20" s="22">
        <f>R20*'iBOXX Data'!C19</f>
        <v>905.44597817974193</v>
      </c>
      <c r="Z20" s="22">
        <f>S20*'iBOXX Data'!B19</f>
        <v>0</v>
      </c>
      <c r="AA20" s="22">
        <f>T20*'MSCI Data'!B21</f>
        <v>536.11142961109078</v>
      </c>
      <c r="AB20" s="22">
        <f>U20*'MSCI Data'!C21</f>
        <v>520.65371343411039</v>
      </c>
      <c r="AC20" s="22">
        <f>V20*'MSCI Data'!D21</f>
        <v>522.34416357960333</v>
      </c>
      <c r="AD20" s="22">
        <f>W20*'MSCI Data'!E21</f>
        <v>535.86593801670085</v>
      </c>
      <c r="AE20" s="22">
        <f>X20*'MSCI Data'!F21</f>
        <v>1140.3905086698151</v>
      </c>
    </row>
    <row r="21" spans="1:31">
      <c r="A21" s="20">
        <f>'MSCI Data'!A22</f>
        <v>36707</v>
      </c>
      <c r="B21" s="22">
        <f t="shared" si="0"/>
        <v>4746.3997354239254</v>
      </c>
      <c r="C21" s="22">
        <f t="shared" si="1"/>
        <v>4917.2729186180704</v>
      </c>
      <c r="D21" s="22">
        <f t="shared" si="2"/>
        <v>4233.7801858414932</v>
      </c>
      <c r="E21" s="22">
        <f t="shared" si="4"/>
        <v>4575.5265522297814</v>
      </c>
      <c r="F21" s="22">
        <f t="shared" si="5"/>
        <v>4200</v>
      </c>
      <c r="G21" s="22">
        <f t="shared" si="6"/>
        <v>546.39973542392545</v>
      </c>
      <c r="H21" s="22">
        <f t="shared" si="7"/>
        <v>717.27291861807043</v>
      </c>
      <c r="I21" s="22">
        <f t="shared" si="8"/>
        <v>33.780185841493221</v>
      </c>
      <c r="J21" s="22">
        <f t="shared" si="8"/>
        <v>375.52655222978137</v>
      </c>
      <c r="K21" s="22">
        <v>150</v>
      </c>
      <c r="L21" s="22">
        <v>0</v>
      </c>
      <c r="M21" s="22">
        <v>75</v>
      </c>
      <c r="N21" s="22">
        <v>75</v>
      </c>
      <c r="O21" s="22">
        <v>75</v>
      </c>
      <c r="P21" s="22">
        <v>75</v>
      </c>
      <c r="Q21" s="22">
        <v>150</v>
      </c>
      <c r="R21" s="22">
        <f>K21/'iBOXX Data'!C20+R20</f>
        <v>11.066235674827293</v>
      </c>
      <c r="S21" s="22"/>
      <c r="T21" s="22">
        <f>M21/'MSCI Data'!B22+T20</f>
        <v>4.4897845796509195</v>
      </c>
      <c r="U21" s="22">
        <f>N21/'MSCI Data'!C22+U20</f>
        <v>4.4069135062997837</v>
      </c>
      <c r="V21" s="22">
        <f>O21/'MSCI Data'!D22+V20</f>
        <v>4.4698413272760353</v>
      </c>
      <c r="W21" s="22">
        <f>P21/'MSCI Data'!E22+W20</f>
        <v>4.1950638726125851</v>
      </c>
      <c r="X21" s="22">
        <f>Q21/'MSCI Data'!F22+X20</f>
        <v>7.0591291506982268</v>
      </c>
      <c r="Y21" s="22">
        <f>R21*'iBOXX Data'!C20</f>
        <v>1058.4450464603733</v>
      </c>
      <c r="Z21" s="22">
        <f>S21*'iBOXX Data'!B20</f>
        <v>0</v>
      </c>
      <c r="AA21" s="22">
        <f>T21*'MSCI Data'!B22</f>
        <v>604.19031088362419</v>
      </c>
      <c r="AB21" s="22">
        <f>U21*'MSCI Data'!C22</f>
        <v>592.11289870643895</v>
      </c>
      <c r="AC21" s="22">
        <f>V21*'MSCI Data'!D22</f>
        <v>597.6177854568059</v>
      </c>
      <c r="AD21" s="22">
        <f>W21*'MSCI Data'!E22</f>
        <v>605.38966745672212</v>
      </c>
      <c r="AE21" s="22">
        <f>X21*'MSCI Data'!F22</f>
        <v>1288.6440264599614</v>
      </c>
    </row>
    <row r="22" spans="1:31">
      <c r="A22" s="20">
        <f>'MSCI Data'!A23</f>
        <v>36738</v>
      </c>
      <c r="B22" s="22">
        <f t="shared" si="0"/>
        <v>4786.5766287345568</v>
      </c>
      <c r="C22" s="22">
        <f t="shared" si="1"/>
        <v>4964.9124455730826</v>
      </c>
      <c r="D22" s="22">
        <f t="shared" si="2"/>
        <v>4251.5691782189788</v>
      </c>
      <c r="E22" s="22">
        <f t="shared" si="4"/>
        <v>4608.2408118960302</v>
      </c>
      <c r="F22" s="22">
        <f t="shared" si="5"/>
        <v>4200</v>
      </c>
      <c r="G22" s="22">
        <f t="shared" si="6"/>
        <v>586.57662873455683</v>
      </c>
      <c r="H22" s="22">
        <f t="shared" si="7"/>
        <v>764.91244557308255</v>
      </c>
      <c r="I22" s="22">
        <f t="shared" si="8"/>
        <v>51.569178218978777</v>
      </c>
      <c r="J22" s="22">
        <f t="shared" si="8"/>
        <v>408.24081189603021</v>
      </c>
      <c r="K22" s="22"/>
      <c r="L22" s="22"/>
      <c r="M22" s="22"/>
      <c r="N22" s="22"/>
      <c r="O22" s="22"/>
      <c r="P22" s="22"/>
      <c r="Q22" s="22"/>
      <c r="R22" s="22">
        <f>K22/'iBOXX Data'!C21+R21</f>
        <v>11.066235674827293</v>
      </c>
      <c r="S22" s="22"/>
      <c r="T22" s="22">
        <f>M22/'MSCI Data'!B23+T21</f>
        <v>4.4897845796509195</v>
      </c>
      <c r="U22" s="22">
        <f>N22/'MSCI Data'!C23+U21</f>
        <v>4.4069135062997837</v>
      </c>
      <c r="V22" s="22">
        <f>O22/'MSCI Data'!D23+V21</f>
        <v>4.4698413272760353</v>
      </c>
      <c r="W22" s="22">
        <f>P22/'MSCI Data'!E23+W21</f>
        <v>4.1950638726125851</v>
      </c>
      <c r="X22" s="22">
        <f>Q22/'MSCI Data'!F23+X21</f>
        <v>7.0591291506982268</v>
      </c>
      <c r="Y22" s="22">
        <f>R22*'iBOXX Data'!C21</f>
        <v>1062.8922945547447</v>
      </c>
      <c r="Z22" s="22">
        <f>S22*'iBOXX Data'!B21</f>
        <v>0</v>
      </c>
      <c r="AA22" s="22">
        <f>T22*'MSCI Data'!B23</f>
        <v>614.33722403363538</v>
      </c>
      <c r="AB22" s="22">
        <f>U22*'MSCI Data'!C23</f>
        <v>615.46954028982782</v>
      </c>
      <c r="AC22" s="22">
        <f>V22*'MSCI Data'!D23</f>
        <v>616.43581744463802</v>
      </c>
      <c r="AD22" s="22">
        <f>W22*'MSCI Data'!E23</f>
        <v>614.49295606029136</v>
      </c>
      <c r="AE22" s="22">
        <f>X22*'MSCI Data'!F23</f>
        <v>1262.9487963514198</v>
      </c>
    </row>
    <row r="23" spans="1:31">
      <c r="A23" s="20">
        <f>'MSCI Data'!A24</f>
        <v>36769</v>
      </c>
      <c r="B23" s="22">
        <f t="shared" si="0"/>
        <v>4972.5255637343907</v>
      </c>
      <c r="C23" s="22">
        <f t="shared" si="1"/>
        <v>5212.7031764270077</v>
      </c>
      <c r="D23" s="22">
        <f t="shared" si="2"/>
        <v>4251.9927256565379</v>
      </c>
      <c r="E23" s="22">
        <f t="shared" si="4"/>
        <v>4732.3479510417728</v>
      </c>
      <c r="F23" s="22">
        <f t="shared" si="5"/>
        <v>4200</v>
      </c>
      <c r="G23" s="22">
        <f t="shared" si="6"/>
        <v>772.52556373439074</v>
      </c>
      <c r="H23" s="22">
        <f t="shared" si="7"/>
        <v>1012.7031764270077</v>
      </c>
      <c r="I23" s="22">
        <f t="shared" si="8"/>
        <v>51.992725656537914</v>
      </c>
      <c r="J23" s="22">
        <f t="shared" si="8"/>
        <v>532.34795104177283</v>
      </c>
      <c r="K23" s="22"/>
      <c r="L23" s="22"/>
      <c r="M23" s="22"/>
      <c r="N23" s="22"/>
      <c r="O23" s="22"/>
      <c r="P23" s="22"/>
      <c r="Q23" s="22"/>
      <c r="R23" s="22">
        <f>K23/'iBOXX Data'!C22+R22</f>
        <v>11.066235674827293</v>
      </c>
      <c r="S23" s="22"/>
      <c r="T23" s="22">
        <f>M23/'MSCI Data'!B24+T22</f>
        <v>4.4897845796509195</v>
      </c>
      <c r="U23" s="22">
        <f>N23/'MSCI Data'!C24+U22</f>
        <v>4.4069135062997837</v>
      </c>
      <c r="V23" s="22">
        <f>O23/'MSCI Data'!D24+V22</f>
        <v>4.4698413272760353</v>
      </c>
      <c r="W23" s="22">
        <f>P23/'MSCI Data'!E24+W22</f>
        <v>4.1950638726125851</v>
      </c>
      <c r="X23" s="22">
        <f>Q23/'MSCI Data'!F24+X22</f>
        <v>7.0591291506982268</v>
      </c>
      <c r="Y23" s="22">
        <f>R23*'iBOXX Data'!C22</f>
        <v>1062.9981814141345</v>
      </c>
      <c r="Z23" s="22">
        <f>S23*'iBOXX Data'!B22</f>
        <v>0</v>
      </c>
      <c r="AA23" s="22">
        <f>T23*'MSCI Data'!B24</f>
        <v>632.02697527746</v>
      </c>
      <c r="AB23" s="22">
        <f>U23*'MSCI Data'!C24</f>
        <v>636.62272512006678</v>
      </c>
      <c r="AC23" s="22">
        <f>V23*'MSCI Data'!D24</f>
        <v>646.87543688338781</v>
      </c>
      <c r="AD23" s="22">
        <f>W23*'MSCI Data'!E24</f>
        <v>673.09799836068919</v>
      </c>
      <c r="AE23" s="22">
        <f>X23*'MSCI Data'!F24</f>
        <v>1320.9042466786523</v>
      </c>
    </row>
    <row r="24" spans="1:31">
      <c r="A24" s="20">
        <f>'MSCI Data'!A25</f>
        <v>36798</v>
      </c>
      <c r="B24" s="22">
        <f t="shared" si="0"/>
        <v>5380.0937871423939</v>
      </c>
      <c r="C24" s="22">
        <f t="shared" si="1"/>
        <v>5546.2447007612982</v>
      </c>
      <c r="D24" s="22">
        <f t="shared" si="2"/>
        <v>4881.6410462856802</v>
      </c>
      <c r="E24" s="22">
        <f t="shared" si="4"/>
        <v>5213.9428735234887</v>
      </c>
      <c r="F24" s="22">
        <f t="shared" si="5"/>
        <v>4800</v>
      </c>
      <c r="G24" s="22">
        <f t="shared" si="6"/>
        <v>580.09378714239392</v>
      </c>
      <c r="H24" s="22">
        <f t="shared" si="7"/>
        <v>746.24470076129819</v>
      </c>
      <c r="I24" s="22">
        <f t="shared" si="8"/>
        <v>81.641046285680204</v>
      </c>
      <c r="J24" s="22">
        <f t="shared" si="8"/>
        <v>413.94287352348874</v>
      </c>
      <c r="K24" s="22">
        <v>150</v>
      </c>
      <c r="L24" s="22">
        <v>0</v>
      </c>
      <c r="M24" s="22">
        <v>75</v>
      </c>
      <c r="N24" s="22">
        <v>75</v>
      </c>
      <c r="O24" s="22">
        <v>75</v>
      </c>
      <c r="P24" s="22">
        <v>75</v>
      </c>
      <c r="Q24" s="22">
        <v>150</v>
      </c>
      <c r="R24" s="22">
        <f>K24/'iBOXX Data'!C23+R23</f>
        <v>12.616982534061639</v>
      </c>
      <c r="S24" s="22"/>
      <c r="T24" s="22">
        <f>M24/'MSCI Data'!B25+T23</f>
        <v>5.045257842871183</v>
      </c>
      <c r="U24" s="22">
        <f>N24/'MSCI Data'!C25+U23</f>
        <v>4.9429724013037148</v>
      </c>
      <c r="V24" s="22">
        <f>O24/'MSCI Data'!D25+V23</f>
        <v>4.9991659091096157</v>
      </c>
      <c r="W24" s="22">
        <f>P24/'MSCI Data'!E25+W23</f>
        <v>4.6861586866513489</v>
      </c>
      <c r="X24" s="22">
        <f>Q24/'MSCI Data'!F25+X23</f>
        <v>7.9321357855486516</v>
      </c>
      <c r="Y24" s="22">
        <f>R24*'iBOXX Data'!C23</f>
        <v>1220.4102615714201</v>
      </c>
      <c r="Z24" s="22">
        <f>S24*'iBOXX Data'!B23</f>
        <v>0</v>
      </c>
      <c r="AA24" s="22">
        <f>T24*'MSCI Data'!B25</f>
        <v>681.21071394446722</v>
      </c>
      <c r="AB24" s="22">
        <f>U24*'MSCI Data'!C25</f>
        <v>691.57126866640272</v>
      </c>
      <c r="AC24" s="22">
        <f>V24*'MSCI Data'!D25</f>
        <v>708.33181766174141</v>
      </c>
      <c r="AD24" s="22">
        <f>W24*'MSCI Data'!E25</f>
        <v>715.67015462539405</v>
      </c>
      <c r="AE24" s="22">
        <f>X24*'MSCI Data'!F25</f>
        <v>1362.8995706729693</v>
      </c>
    </row>
    <row r="25" spans="1:31">
      <c r="A25" s="20">
        <f>'MSCI Data'!A26</f>
        <v>36830</v>
      </c>
      <c r="B25" s="22">
        <f t="shared" si="0"/>
        <v>5409.5620059416842</v>
      </c>
      <c r="C25" s="22">
        <f t="shared" si="1"/>
        <v>5577.9702181613929</v>
      </c>
      <c r="D25" s="22">
        <f t="shared" si="2"/>
        <v>4904.3373692825571</v>
      </c>
      <c r="E25" s="22">
        <f t="shared" si="4"/>
        <v>5241.1537937219746</v>
      </c>
      <c r="F25" s="22">
        <f t="shared" si="5"/>
        <v>4800</v>
      </c>
      <c r="G25" s="22">
        <f t="shared" si="6"/>
        <v>609.56200594168422</v>
      </c>
      <c r="H25" s="22">
        <f t="shared" si="7"/>
        <v>777.97021816139295</v>
      </c>
      <c r="I25" s="22">
        <f t="shared" si="8"/>
        <v>104.33736928255712</v>
      </c>
      <c r="J25" s="22">
        <f t="shared" si="8"/>
        <v>441.15379372197458</v>
      </c>
      <c r="K25" s="22"/>
      <c r="L25" s="22"/>
      <c r="M25" s="22"/>
      <c r="N25" s="22"/>
      <c r="O25" s="22"/>
      <c r="P25" s="22"/>
      <c r="Q25" s="22"/>
      <c r="R25" s="22">
        <f>K25/'iBOXX Data'!C24+R24</f>
        <v>12.616982534061639</v>
      </c>
      <c r="S25" s="22"/>
      <c r="T25" s="22">
        <f>M25/'MSCI Data'!B26+T24</f>
        <v>5.045257842871183</v>
      </c>
      <c r="U25" s="22">
        <f>N25/'MSCI Data'!C26+U24</f>
        <v>4.9429724013037148</v>
      </c>
      <c r="V25" s="22">
        <f>O25/'MSCI Data'!D26+V24</f>
        <v>4.9991659091096157</v>
      </c>
      <c r="W25" s="22">
        <f>P25/'MSCI Data'!E26+W24</f>
        <v>4.6861586866513489</v>
      </c>
      <c r="X25" s="22">
        <f>Q25/'MSCI Data'!F26+X24</f>
        <v>7.9321357855486516</v>
      </c>
      <c r="Y25" s="22">
        <f>R25*'iBOXX Data'!C24</f>
        <v>1226.0843423206393</v>
      </c>
      <c r="Z25" s="22">
        <f>S25*'iBOXX Data'!B24</f>
        <v>0</v>
      </c>
      <c r="AA25" s="22">
        <f>T25*'MSCI Data'!B26</f>
        <v>703.00622782567063</v>
      </c>
      <c r="AB25" s="22">
        <f>U25*'MSCI Data'!C26</f>
        <v>725.43062961533315</v>
      </c>
      <c r="AC25" s="22">
        <f>V25*'MSCI Data'!D26</f>
        <v>700.63310216171271</v>
      </c>
      <c r="AD25" s="22">
        <f>W25*'MSCI Data'!E26</f>
        <v>739.10094805865072</v>
      </c>
      <c r="AE25" s="22">
        <f>X25*'MSCI Data'!F26</f>
        <v>1315.3067559596773</v>
      </c>
    </row>
    <row r="26" spans="1:31">
      <c r="A26" s="20">
        <f>'MSCI Data'!A27</f>
        <v>36860</v>
      </c>
      <c r="B26" s="22">
        <f t="shared" si="0"/>
        <v>5082.0688188328259</v>
      </c>
      <c r="C26" s="22">
        <f t="shared" si="1"/>
        <v>5122.4795162670689</v>
      </c>
      <c r="D26" s="22">
        <f t="shared" si="2"/>
        <v>4960.8367265301013</v>
      </c>
      <c r="E26" s="22">
        <f t="shared" si="4"/>
        <v>5041.6581213985846</v>
      </c>
      <c r="F26" s="22">
        <f t="shared" si="5"/>
        <v>4800</v>
      </c>
      <c r="G26" s="22">
        <f t="shared" si="6"/>
        <v>282.06881883282585</v>
      </c>
      <c r="H26" s="22">
        <f t="shared" si="7"/>
        <v>322.4795162670689</v>
      </c>
      <c r="I26" s="22">
        <f t="shared" si="8"/>
        <v>160.83672653010126</v>
      </c>
      <c r="J26" s="22">
        <f t="shared" si="8"/>
        <v>241.65812139858463</v>
      </c>
      <c r="K26" s="22"/>
      <c r="L26" s="22"/>
      <c r="M26" s="22"/>
      <c r="N26" s="22"/>
      <c r="O26" s="22"/>
      <c r="P26" s="22"/>
      <c r="Q26" s="22"/>
      <c r="R26" s="22">
        <f>K26/'iBOXX Data'!C25+R25</f>
        <v>12.616982534061639</v>
      </c>
      <c r="S26" s="22"/>
      <c r="T26" s="22">
        <f>M26/'MSCI Data'!B27+T25</f>
        <v>5.045257842871183</v>
      </c>
      <c r="U26" s="22">
        <f>N26/'MSCI Data'!C27+U25</f>
        <v>4.9429724013037148</v>
      </c>
      <c r="V26" s="22">
        <f>O26/'MSCI Data'!D27+V25</f>
        <v>4.9991659091096157</v>
      </c>
      <c r="W26" s="22">
        <f>P26/'MSCI Data'!E27+W25</f>
        <v>4.6861586866513489</v>
      </c>
      <c r="X26" s="22">
        <f>Q26/'MSCI Data'!F27+X25</f>
        <v>7.9321357855486516</v>
      </c>
      <c r="Y26" s="22">
        <f>R26*'iBOXX Data'!C25</f>
        <v>1240.2091816325253</v>
      </c>
      <c r="Z26" s="22">
        <f>S26*'iBOXX Data'!B25</f>
        <v>0</v>
      </c>
      <c r="AA26" s="22">
        <f>T26*'MSCI Data'!B27</f>
        <v>657.1952866124002</v>
      </c>
      <c r="AB26" s="22">
        <f>U26*'MSCI Data'!C27</f>
        <v>688.11118798549023</v>
      </c>
      <c r="AC26" s="22">
        <f>V26*'MSCI Data'!D27</f>
        <v>666.43880734340291</v>
      </c>
      <c r="AD26" s="22">
        <f>W26*'MSCI Data'!E27</f>
        <v>662.10736083696906</v>
      </c>
      <c r="AE26" s="22">
        <f>X26*'MSCI Data'!F27</f>
        <v>1168.006994422039</v>
      </c>
    </row>
    <row r="27" spans="1:31">
      <c r="A27" s="20">
        <f>'MSCI Data'!A28</f>
        <v>36889</v>
      </c>
      <c r="B27" s="22">
        <f t="shared" si="0"/>
        <v>5574.9986591735769</v>
      </c>
      <c r="C27" s="22">
        <f t="shared" si="1"/>
        <v>5551.0672076898836</v>
      </c>
      <c r="D27" s="22">
        <f t="shared" si="2"/>
        <v>5646.7930136246559</v>
      </c>
      <c r="E27" s="22">
        <f t="shared" si="4"/>
        <v>5598.9301106572693</v>
      </c>
      <c r="F27" s="22">
        <f t="shared" si="5"/>
        <v>5400</v>
      </c>
      <c r="G27" s="22">
        <f t="shared" si="6"/>
        <v>174.99865917357693</v>
      </c>
      <c r="H27" s="22">
        <f t="shared" si="7"/>
        <v>151.06720768988362</v>
      </c>
      <c r="I27" s="22">
        <f t="shared" si="8"/>
        <v>246.79301362465594</v>
      </c>
      <c r="J27" s="22">
        <f t="shared" si="8"/>
        <v>198.93011065726932</v>
      </c>
      <c r="K27" s="22">
        <v>75</v>
      </c>
      <c r="L27" s="22">
        <v>75</v>
      </c>
      <c r="M27" s="22">
        <v>75</v>
      </c>
      <c r="N27" s="22">
        <v>75</v>
      </c>
      <c r="O27" s="22">
        <v>75</v>
      </c>
      <c r="P27" s="22">
        <v>75</v>
      </c>
      <c r="Q27" s="22">
        <v>150</v>
      </c>
      <c r="R27" s="22">
        <f>K27/'iBOXX Data'!C26+R26</f>
        <v>13.366982534061639</v>
      </c>
      <c r="S27" s="22">
        <f>L27/'iBOXX Data'!B26+S26</f>
        <v>0.75</v>
      </c>
      <c r="T27" s="22">
        <f>M27/'MSCI Data'!B28+T26</f>
        <v>5.6268786261205044</v>
      </c>
      <c r="U27" s="22">
        <f>N27/'MSCI Data'!C28+U26</f>
        <v>5.480260172634039</v>
      </c>
      <c r="V27" s="22">
        <f>O27/'MSCI Data'!D28+V26</f>
        <v>5.5735704430760702</v>
      </c>
      <c r="W27" s="22">
        <f>P27/'MSCI Data'!E28+W26</f>
        <v>5.2601236365250763</v>
      </c>
      <c r="X27" s="22">
        <f>Q27/'MSCI Data'!F28+X26</f>
        <v>9.0063265618305195</v>
      </c>
      <c r="Y27" s="22">
        <f>R27*'iBOXX Data'!C26</f>
        <v>1336.698253406164</v>
      </c>
      <c r="Z27" s="22">
        <f>S27*'iBOXX Data'!B26</f>
        <v>75</v>
      </c>
      <c r="AA27" s="22">
        <f>T27*'MSCI Data'!B28</f>
        <v>725.58599883823899</v>
      </c>
      <c r="AB27" s="22">
        <f>U27*'MSCI Data'!C28</f>
        <v>764.9895174979855</v>
      </c>
      <c r="AC27" s="22">
        <f>V27*'MSCI Data'!D28</f>
        <v>727.74109275244246</v>
      </c>
      <c r="AD27" s="22">
        <f>W27*'MSCI Data'!E28</f>
        <v>687.3403555847317</v>
      </c>
      <c r="AE27" s="22">
        <f>X27*'MSCI Data'!F28</f>
        <v>1257.6434410940137</v>
      </c>
    </row>
    <row r="28" spans="1:31">
      <c r="A28" s="20">
        <f>'MSCI Data'!A29</f>
        <v>36922</v>
      </c>
      <c r="B28" s="22">
        <f t="shared" si="0"/>
        <v>5868.7924964230588</v>
      </c>
      <c r="C28" s="22">
        <f t="shared" si="1"/>
        <v>5930.1221771140372</v>
      </c>
      <c r="D28" s="22">
        <f t="shared" si="2"/>
        <v>5684.8034543501226</v>
      </c>
      <c r="E28" s="22">
        <f t="shared" si="4"/>
        <v>5807.4628157320803</v>
      </c>
      <c r="F28" s="22">
        <f t="shared" si="5"/>
        <v>5400</v>
      </c>
      <c r="G28" s="22">
        <f t="shared" si="6"/>
        <v>468.79249642305876</v>
      </c>
      <c r="H28" s="22">
        <f t="shared" si="7"/>
        <v>530.12217711403719</v>
      </c>
      <c r="I28" s="22">
        <f t="shared" si="8"/>
        <v>284.80345435012259</v>
      </c>
      <c r="J28" s="22">
        <f t="shared" si="8"/>
        <v>407.46281573208034</v>
      </c>
      <c r="K28" s="22"/>
      <c r="L28" s="22"/>
      <c r="M28" s="22"/>
      <c r="N28" s="22"/>
      <c r="O28" s="22"/>
      <c r="P28" s="22"/>
      <c r="Q28" s="22"/>
      <c r="R28" s="22">
        <f>K28/'iBOXX Data'!C27+R27</f>
        <v>13.366982534061639</v>
      </c>
      <c r="S28" s="22">
        <f>L28/'iBOXX Data'!B27+S27</f>
        <v>0.75</v>
      </c>
      <c r="T28" s="22">
        <f>M28/'MSCI Data'!B29+T27</f>
        <v>5.6268786261205044</v>
      </c>
      <c r="U28" s="22">
        <f>N28/'MSCI Data'!C29+U27</f>
        <v>5.480260172634039</v>
      </c>
      <c r="V28" s="22">
        <f>O28/'MSCI Data'!D29+V27</f>
        <v>5.5735704430760702</v>
      </c>
      <c r="W28" s="22">
        <f>P28/'MSCI Data'!E29+W27</f>
        <v>5.2601236365250763</v>
      </c>
      <c r="X28" s="22">
        <f>Q28/'MSCI Data'!F29+X27</f>
        <v>9.0063265618305195</v>
      </c>
      <c r="Y28" s="22">
        <f>R28*'iBOXX Data'!C27</f>
        <v>1346.2908635875306</v>
      </c>
      <c r="Z28" s="22">
        <f>S28*'iBOXX Data'!B27</f>
        <v>74.91</v>
      </c>
      <c r="AA28" s="22">
        <f>T28*'MSCI Data'!B29</f>
        <v>732.67586590715086</v>
      </c>
      <c r="AB28" s="22">
        <f>U28*'MSCI Data'!C29</f>
        <v>781.15628500725586</v>
      </c>
      <c r="AC28" s="22">
        <f>V28*'MSCI Data'!D29</f>
        <v>773.38863468123543</v>
      </c>
      <c r="AD28" s="22">
        <f>W28*'MSCI Data'!E29</f>
        <v>718.638091222056</v>
      </c>
      <c r="AE28" s="22">
        <f>X28*'MSCI Data'!F29</f>
        <v>1441.7327560178296</v>
      </c>
    </row>
    <row r="29" spans="1:31">
      <c r="A29" s="20">
        <f>'MSCI Data'!A30</f>
        <v>36950</v>
      </c>
      <c r="B29" s="22">
        <f t="shared" si="0"/>
        <v>5594.3843780524021</v>
      </c>
      <c r="C29" s="22">
        <f t="shared" si="1"/>
        <v>5555.7495272238421</v>
      </c>
      <c r="D29" s="22">
        <f t="shared" si="2"/>
        <v>5710.2889305380813</v>
      </c>
      <c r="E29" s="22">
        <f t="shared" si="4"/>
        <v>5633.0192288809612</v>
      </c>
      <c r="F29" s="22">
        <f t="shared" si="5"/>
        <v>5400</v>
      </c>
      <c r="G29" s="22">
        <f t="shared" si="6"/>
        <v>194.3843780524021</v>
      </c>
      <c r="H29" s="22">
        <f t="shared" si="7"/>
        <v>155.74952722384205</v>
      </c>
      <c r="I29" s="22">
        <f t="shared" si="8"/>
        <v>310.28893053808133</v>
      </c>
      <c r="J29" s="22">
        <f t="shared" si="8"/>
        <v>233.01922888096124</v>
      </c>
      <c r="K29" s="22"/>
      <c r="L29" s="22"/>
      <c r="M29" s="22"/>
      <c r="N29" s="22"/>
      <c r="O29" s="22"/>
      <c r="P29" s="22"/>
      <c r="Q29" s="22"/>
      <c r="R29" s="22">
        <f>K29/'iBOXX Data'!C28+R28</f>
        <v>13.366982534061639</v>
      </c>
      <c r="S29" s="22">
        <f>L29/'iBOXX Data'!B28+S28</f>
        <v>0.75</v>
      </c>
      <c r="T29" s="22">
        <f>M29/'MSCI Data'!B30+T28</f>
        <v>5.6268786261205044</v>
      </c>
      <c r="U29" s="22">
        <f>N29/'MSCI Data'!C30+U28</f>
        <v>5.480260172634039</v>
      </c>
      <c r="V29" s="22">
        <f>O29/'MSCI Data'!D30+V28</f>
        <v>5.5735704430760702</v>
      </c>
      <c r="W29" s="22">
        <f>P29/'MSCI Data'!E30+W28</f>
        <v>5.2601236365250763</v>
      </c>
      <c r="X29" s="22">
        <f>Q29/'MSCI Data'!F30+X28</f>
        <v>9.0063265618305195</v>
      </c>
      <c r="Y29" s="22">
        <f>R29*'iBOXX Data'!C28</f>
        <v>1352.3022326345204</v>
      </c>
      <c r="Z29" s="22">
        <f>S29*'iBOXX Data'!B28</f>
        <v>75.27</v>
      </c>
      <c r="AA29" s="22">
        <f>T29*'MSCI Data'!B30</f>
        <v>675.05662877567693</v>
      </c>
      <c r="AB29" s="22">
        <f>U29*'MSCI Data'!C30</f>
        <v>736.93058541409926</v>
      </c>
      <c r="AC29" s="22">
        <f>V29*'MSCI Data'!D30</f>
        <v>751.31729572665438</v>
      </c>
      <c r="AD29" s="22">
        <f>W29*'MSCI Data'!E30</f>
        <v>660.9345349293759</v>
      </c>
      <c r="AE29" s="22">
        <f>X29*'MSCI Data'!F30</f>
        <v>1342.5731005720754</v>
      </c>
    </row>
    <row r="30" spans="1:31">
      <c r="A30" s="20">
        <f>'MSCI Data'!A31</f>
        <v>36980</v>
      </c>
      <c r="B30" s="22">
        <f t="shared" si="0"/>
        <v>6007.7528385321748</v>
      </c>
      <c r="C30" s="22">
        <f t="shared" si="1"/>
        <v>5891.9219747005845</v>
      </c>
      <c r="D30" s="22">
        <f t="shared" si="2"/>
        <v>6355.2454300269419</v>
      </c>
      <c r="E30" s="22">
        <f t="shared" si="4"/>
        <v>6123.5837023637632</v>
      </c>
      <c r="F30" s="22">
        <f t="shared" si="5"/>
        <v>6000</v>
      </c>
      <c r="G30" s="22">
        <f t="shared" si="6"/>
        <v>7.7528385321747919</v>
      </c>
      <c r="H30" s="22">
        <f t="shared" si="7"/>
        <v>-108.07802529941546</v>
      </c>
      <c r="I30" s="22">
        <f t="shared" si="8"/>
        <v>355.2454300269419</v>
      </c>
      <c r="J30" s="22">
        <f t="shared" si="8"/>
        <v>123.58370236376322</v>
      </c>
      <c r="K30" s="22">
        <v>75</v>
      </c>
      <c r="L30" s="22">
        <v>75</v>
      </c>
      <c r="M30" s="22">
        <v>75</v>
      </c>
      <c r="N30" s="22">
        <v>75</v>
      </c>
      <c r="O30" s="22">
        <v>75</v>
      </c>
      <c r="P30" s="22">
        <v>75</v>
      </c>
      <c r="Q30" s="22">
        <v>150</v>
      </c>
      <c r="R30" s="22">
        <f>K30/'iBOXX Data'!C29+R29</f>
        <v>14.102416011261864</v>
      </c>
      <c r="S30" s="22">
        <f>L30/'iBOXX Data'!B29+S29</f>
        <v>1.4936787307882995</v>
      </c>
      <c r="T30" s="22">
        <f>M30/'MSCI Data'!B31+T29</f>
        <v>6.2777507948265701</v>
      </c>
      <c r="U30" s="22">
        <f>N30/'MSCI Data'!C31+U29</f>
        <v>6.0546207178936502</v>
      </c>
      <c r="V30" s="22">
        <f>O30/'MSCI Data'!D31+V29</f>
        <v>6.1633321793346214</v>
      </c>
      <c r="W30" s="22">
        <f>P30/'MSCI Data'!E31+W29</f>
        <v>5.8735703893469315</v>
      </c>
      <c r="X30" s="22">
        <f>Q30/'MSCI Data'!F31+X29</f>
        <v>10.084454930981673</v>
      </c>
      <c r="Y30" s="22">
        <f>R30*'iBOXX Data'!C29</f>
        <v>1438.1738575067354</v>
      </c>
      <c r="Z30" s="22">
        <f>S30*'iBOXX Data'!B29</f>
        <v>150.63749999999999</v>
      </c>
      <c r="AA30" s="22">
        <f>T30*'MSCI Data'!B31</f>
        <v>723.38522408786571</v>
      </c>
      <c r="AB30" s="22">
        <f>U30*'MSCI Data'!C31</f>
        <v>790.61237334255293</v>
      </c>
      <c r="AC30" s="22">
        <f>V30*'MSCI Data'!D31</f>
        <v>783.79095324598381</v>
      </c>
      <c r="AD30" s="22">
        <f>W30*'MSCI Data'!E31</f>
        <v>718.10271580155586</v>
      </c>
      <c r="AE30" s="22">
        <f>X30*'MSCI Data'!F31</f>
        <v>1403.0502145474802</v>
      </c>
    </row>
    <row r="31" spans="1:31">
      <c r="A31" s="20">
        <f>'MSCI Data'!A32</f>
        <v>37011</v>
      </c>
      <c r="B31" s="22">
        <f t="shared" si="0"/>
        <v>6238.2866113835371</v>
      </c>
      <c r="C31" s="22">
        <f t="shared" si="1"/>
        <v>6224.9641179943092</v>
      </c>
      <c r="D31" s="22">
        <f t="shared" si="2"/>
        <v>6278.2540915512209</v>
      </c>
      <c r="E31" s="22">
        <f t="shared" si="4"/>
        <v>6251.609104772765</v>
      </c>
      <c r="F31" s="22">
        <f t="shared" si="5"/>
        <v>6000</v>
      </c>
      <c r="G31" s="22">
        <f t="shared" si="6"/>
        <v>238.28661138353709</v>
      </c>
      <c r="H31" s="22">
        <f t="shared" si="7"/>
        <v>224.96411799430916</v>
      </c>
      <c r="I31" s="22">
        <f t="shared" si="8"/>
        <v>278.25409155122088</v>
      </c>
      <c r="J31" s="22">
        <f t="shared" si="8"/>
        <v>251.60910477276502</v>
      </c>
      <c r="K31" s="22"/>
      <c r="L31" s="22"/>
      <c r="M31" s="22"/>
      <c r="N31" s="22"/>
      <c r="O31" s="22"/>
      <c r="P31" s="22"/>
      <c r="Q31" s="22"/>
      <c r="R31" s="22">
        <f>K31/'iBOXX Data'!C30+R30</f>
        <v>14.102416011261864</v>
      </c>
      <c r="S31" s="22">
        <f>L31/'iBOXX Data'!B30+S30</f>
        <v>1.4936787307882995</v>
      </c>
      <c r="T31" s="22">
        <f>M31/'MSCI Data'!B32+T30</f>
        <v>6.2777507948265701</v>
      </c>
      <c r="U31" s="22">
        <f>N31/'MSCI Data'!C32+U30</f>
        <v>6.0546207178936502</v>
      </c>
      <c r="V31" s="22">
        <f>O31/'MSCI Data'!D32+V30</f>
        <v>6.1633321793346214</v>
      </c>
      <c r="W31" s="22">
        <f>P31/'MSCI Data'!E32+W30</f>
        <v>5.8735703893469315</v>
      </c>
      <c r="X31" s="22">
        <f>Q31/'MSCI Data'!F32+X30</f>
        <v>10.084454930981673</v>
      </c>
      <c r="Y31" s="22">
        <f>R31*'iBOXX Data'!C30</f>
        <v>1419.8222301262781</v>
      </c>
      <c r="Z31" s="22">
        <f>S31*'iBOXX Data'!B30</f>
        <v>149.74129276152703</v>
      </c>
      <c r="AA31" s="22">
        <f>T31*'MSCI Data'!B32</f>
        <v>770.59391006496151</v>
      </c>
      <c r="AB31" s="22">
        <f>U31*'MSCI Data'!C32</f>
        <v>837.65677632058646</v>
      </c>
      <c r="AC31" s="22">
        <f>V31*'MSCI Data'!D32</f>
        <v>825.2701788129059</v>
      </c>
      <c r="AD31" s="22">
        <f>W31*'MSCI Data'!E32</f>
        <v>771.14105641735864</v>
      </c>
      <c r="AE31" s="22">
        <f>X31*'MSCI Data'!F32</f>
        <v>1464.0611668799195</v>
      </c>
    </row>
    <row r="32" spans="1:31">
      <c r="A32" s="20">
        <f>'MSCI Data'!A33</f>
        <v>37042</v>
      </c>
      <c r="B32" s="22">
        <f t="shared" si="0"/>
        <v>6385.9937602662776</v>
      </c>
      <c r="C32" s="22">
        <f t="shared" si="1"/>
        <v>6415.5561971899524</v>
      </c>
      <c r="D32" s="22">
        <f t="shared" si="2"/>
        <v>6297.306449495255</v>
      </c>
      <c r="E32" s="22">
        <f t="shared" si="4"/>
        <v>6356.4313233426037</v>
      </c>
      <c r="F32" s="22">
        <f t="shared" si="5"/>
        <v>6000</v>
      </c>
      <c r="G32" s="22">
        <f t="shared" si="6"/>
        <v>385.9937602662776</v>
      </c>
      <c r="H32" s="22">
        <f t="shared" si="7"/>
        <v>415.5561971899524</v>
      </c>
      <c r="I32" s="22">
        <f t="shared" si="8"/>
        <v>297.30644949525504</v>
      </c>
      <c r="J32" s="22">
        <f t="shared" si="8"/>
        <v>356.43132334260372</v>
      </c>
      <c r="K32" s="22"/>
      <c r="L32" s="22"/>
      <c r="M32" s="22"/>
      <c r="N32" s="22"/>
      <c r="O32" s="22"/>
      <c r="P32" s="22"/>
      <c r="Q32" s="22"/>
      <c r="R32" s="22">
        <f>K32/'iBOXX Data'!C31+R31</f>
        <v>14.102416011261864</v>
      </c>
      <c r="S32" s="22">
        <f>L32/'iBOXX Data'!B31+S31</f>
        <v>1.4936787307882995</v>
      </c>
      <c r="T32" s="22">
        <f>M32/'MSCI Data'!B33+T31</f>
        <v>6.2777507948265701</v>
      </c>
      <c r="U32" s="22">
        <f>N32/'MSCI Data'!C33+U31</f>
        <v>6.0546207178936502</v>
      </c>
      <c r="V32" s="22">
        <f>O32/'MSCI Data'!D33+V31</f>
        <v>6.1633321793346214</v>
      </c>
      <c r="W32" s="22">
        <f>P32/'MSCI Data'!E33+W31</f>
        <v>5.8735703893469315</v>
      </c>
      <c r="X32" s="22">
        <f>Q32/'MSCI Data'!F33+X31</f>
        <v>10.084454930981673</v>
      </c>
      <c r="Y32" s="22">
        <f>R32*'iBOXX Data'!C31</f>
        <v>1423.3306294784245</v>
      </c>
      <c r="Z32" s="22">
        <f>S32*'iBOXX Data'!B31</f>
        <v>150.9959828953892</v>
      </c>
      <c r="AA32" s="22">
        <f>T32*'MSCI Data'!B33</f>
        <v>763.6883841906523</v>
      </c>
      <c r="AB32" s="22">
        <f>U32*'MSCI Data'!C33</f>
        <v>836.80912942008149</v>
      </c>
      <c r="AC32" s="22">
        <f>V32*'MSCI Data'!D33</f>
        <v>856.33337299675225</v>
      </c>
      <c r="AD32" s="22">
        <f>W32*'MSCI Data'!E33</f>
        <v>810.20029950651576</v>
      </c>
      <c r="AE32" s="22">
        <f>X32*'MSCI Data'!F33</f>
        <v>1544.6359617784628</v>
      </c>
    </row>
    <row r="33" spans="1:31">
      <c r="A33" s="20">
        <f>'MSCI Data'!A34</f>
        <v>37071</v>
      </c>
      <c r="B33" s="22">
        <f t="shared" si="0"/>
        <v>6847.3936496401702</v>
      </c>
      <c r="C33" s="22">
        <f t="shared" si="1"/>
        <v>6814.0105325090599</v>
      </c>
      <c r="D33" s="22">
        <f t="shared" si="2"/>
        <v>6947.5430010334985</v>
      </c>
      <c r="E33" s="22">
        <f t="shared" si="4"/>
        <v>6880.7767667712797</v>
      </c>
      <c r="F33" s="22">
        <f t="shared" si="5"/>
        <v>6600</v>
      </c>
      <c r="G33" s="22">
        <f t="shared" si="6"/>
        <v>247.39364964017022</v>
      </c>
      <c r="H33" s="22">
        <f t="shared" si="7"/>
        <v>214.01053250905989</v>
      </c>
      <c r="I33" s="22">
        <f t="shared" si="8"/>
        <v>347.54300103349851</v>
      </c>
      <c r="J33" s="22">
        <f t="shared" si="8"/>
        <v>280.77676677127965</v>
      </c>
      <c r="K33" s="22">
        <v>75</v>
      </c>
      <c r="L33" s="22">
        <v>75</v>
      </c>
      <c r="M33" s="22">
        <v>75</v>
      </c>
      <c r="N33" s="22">
        <v>75</v>
      </c>
      <c r="O33" s="22">
        <v>75</v>
      </c>
      <c r="P33" s="22">
        <v>75</v>
      </c>
      <c r="Q33" s="22">
        <v>150</v>
      </c>
      <c r="R33" s="22">
        <f>K33/'iBOXX Data'!C32+R32</f>
        <v>14.839717299945901</v>
      </c>
      <c r="S33" s="22">
        <f>L33/'iBOXX Data'!B32+S32</f>
        <v>2.2289728484353581</v>
      </c>
      <c r="T33" s="22">
        <f>M33/'MSCI Data'!B34+T32</f>
        <v>6.9188860316191843</v>
      </c>
      <c r="U33" s="22">
        <f>N33/'MSCI Data'!C34+U32</f>
        <v>6.6166289606812114</v>
      </c>
      <c r="V33" s="22">
        <f>O33/'MSCI Data'!D34+V32</f>
        <v>6.7303113145024476</v>
      </c>
      <c r="W33" s="22">
        <f>P33/'MSCI Data'!E34+W32</f>
        <v>6.4297026746798691</v>
      </c>
      <c r="X33" s="22">
        <f>Q33/'MSCI Data'!F34+X32</f>
        <v>11.085723204127659</v>
      </c>
      <c r="Y33" s="22">
        <f>R33*'iBOXX Data'!C32</f>
        <v>1509.5305197179682</v>
      </c>
      <c r="Z33" s="22">
        <f>S33*'iBOXX Data'!B32</f>
        <v>227.35523054040652</v>
      </c>
      <c r="AA33" s="22">
        <f>T33*'MSCI Data'!B34</f>
        <v>809.37128797881223</v>
      </c>
      <c r="AB33" s="22">
        <f>U33*'MSCI Data'!C34</f>
        <v>882.98913480290764</v>
      </c>
      <c r="AC33" s="22">
        <f>V33*'MSCI Data'!D34</f>
        <v>890.28558068238374</v>
      </c>
      <c r="AD33" s="22">
        <f>W33*'MSCI Data'!E34</f>
        <v>867.10970270732719</v>
      </c>
      <c r="AE33" s="22">
        <f>X33*'MSCI Data'!F34</f>
        <v>1660.7521932103646</v>
      </c>
    </row>
    <row r="34" spans="1:31">
      <c r="A34" s="20">
        <f>'MSCI Data'!A35</f>
        <v>37103</v>
      </c>
      <c r="B34" s="22">
        <f t="shared" si="0"/>
        <v>6582.8783609668662</v>
      </c>
      <c r="C34" s="22">
        <f t="shared" si="1"/>
        <v>6429.6831917637355</v>
      </c>
      <c r="D34" s="22">
        <f t="shared" si="2"/>
        <v>7042.4638685762557</v>
      </c>
      <c r="E34" s="22">
        <f t="shared" si="4"/>
        <v>6736.0735301699951</v>
      </c>
      <c r="F34" s="22">
        <f t="shared" si="5"/>
        <v>6600</v>
      </c>
      <c r="G34" s="22">
        <f t="shared" si="6"/>
        <v>-17.121639033133761</v>
      </c>
      <c r="H34" s="22">
        <f t="shared" si="7"/>
        <v>-170.31680823626448</v>
      </c>
      <c r="I34" s="22">
        <f t="shared" si="8"/>
        <v>442.46386857625566</v>
      </c>
      <c r="J34" s="22">
        <f t="shared" si="8"/>
        <v>136.07353016999514</v>
      </c>
      <c r="K34" s="22"/>
      <c r="L34" s="22"/>
      <c r="M34" s="22"/>
      <c r="N34" s="22"/>
      <c r="O34" s="22"/>
      <c r="P34" s="22"/>
      <c r="Q34" s="22"/>
      <c r="R34" s="22">
        <f>K34/'iBOXX Data'!C33+R33</f>
        <v>14.839717299945901</v>
      </c>
      <c r="S34" s="22">
        <f>L34/'iBOXX Data'!B33+S33</f>
        <v>2.2289728484353581</v>
      </c>
      <c r="T34" s="22">
        <f>M34/'MSCI Data'!B35+T33</f>
        <v>6.9188860316191843</v>
      </c>
      <c r="U34" s="22">
        <f>N34/'MSCI Data'!C35+U33</f>
        <v>6.6166289606812114</v>
      </c>
      <c r="V34" s="22">
        <f>O34/'MSCI Data'!D35+V33</f>
        <v>6.7303113145024476</v>
      </c>
      <c r="W34" s="22">
        <f>P34/'MSCI Data'!E35+W33</f>
        <v>6.4297026746798691</v>
      </c>
      <c r="X34" s="22">
        <f>Q34/'MSCI Data'!F35+X33</f>
        <v>11.085723204127659</v>
      </c>
      <c r="Y34" s="22">
        <f>R34*'iBOXX Data'!C33</f>
        <v>1532.3914371927676</v>
      </c>
      <c r="Z34" s="22">
        <f>S34*'iBOXX Data'!B33</f>
        <v>228.22452995129632</v>
      </c>
      <c r="AA34" s="22">
        <f>T34*'MSCI Data'!B35</f>
        <v>784.60167598561554</v>
      </c>
      <c r="AB34" s="22">
        <f>U34*'MSCI Data'!C35</f>
        <v>859.83093344052338</v>
      </c>
      <c r="AC34" s="22">
        <f>V34*'MSCI Data'!D35</f>
        <v>846.2693446855377</v>
      </c>
      <c r="AD34" s="22">
        <f>W34*'MSCI Data'!E35</f>
        <v>830.33180340815818</v>
      </c>
      <c r="AE34" s="22">
        <f>X34*'MSCI Data'!F35</f>
        <v>1501.2286363029673</v>
      </c>
    </row>
    <row r="35" spans="1:31">
      <c r="A35" s="20">
        <f>'MSCI Data'!A36</f>
        <v>37134</v>
      </c>
      <c r="B35" s="22">
        <f t="shared" ref="B35:B66" si="9">SUM(Y35:AE35)</f>
        <v>6326.8789617145758</v>
      </c>
      <c r="C35" s="22">
        <f t="shared" ref="C35:C66" si="10">SUM(AA35:AE35)*8/6</f>
        <v>6063.534840865711</v>
      </c>
      <c r="D35" s="22">
        <f t="shared" ref="D35:D66" si="11">SUM(Y35:Z35)*4</f>
        <v>7116.9113242611638</v>
      </c>
      <c r="E35" s="22">
        <f t="shared" si="4"/>
        <v>6590.2230825634379</v>
      </c>
      <c r="F35" s="22">
        <f t="shared" si="5"/>
        <v>6600</v>
      </c>
      <c r="G35" s="22">
        <f t="shared" si="6"/>
        <v>-273.12103828542422</v>
      </c>
      <c r="H35" s="22">
        <f t="shared" si="7"/>
        <v>-536.46515913428902</v>
      </c>
      <c r="I35" s="22">
        <f t="shared" si="8"/>
        <v>516.91132426116383</v>
      </c>
      <c r="J35" s="22">
        <f t="shared" si="8"/>
        <v>-9.7769174365621438</v>
      </c>
      <c r="K35" s="22"/>
      <c r="L35" s="22"/>
      <c r="M35" s="22"/>
      <c r="N35" s="22"/>
      <c r="O35" s="22"/>
      <c r="P35" s="22"/>
      <c r="Q35" s="22"/>
      <c r="R35" s="22">
        <f>K35/'iBOXX Data'!C34+R34</f>
        <v>14.839717299945901</v>
      </c>
      <c r="S35" s="22">
        <f>L35/'iBOXX Data'!B34+S34</f>
        <v>2.2289728484353581</v>
      </c>
      <c r="T35" s="22">
        <f>M35/'MSCI Data'!B36+T34</f>
        <v>6.9188860316191843</v>
      </c>
      <c r="U35" s="22">
        <f>N35/'MSCI Data'!C36+U34</f>
        <v>6.6166289606812114</v>
      </c>
      <c r="V35" s="22">
        <f>O35/'MSCI Data'!D36+V34</f>
        <v>6.7303113145024476</v>
      </c>
      <c r="W35" s="22">
        <f>P35/'MSCI Data'!E36+W34</f>
        <v>6.4297026746798691</v>
      </c>
      <c r="X35" s="22">
        <f>Q35/'MSCI Data'!F36+X34</f>
        <v>11.085723204127659</v>
      </c>
      <c r="Y35" s="22">
        <f>R35*'iBOXX Data'!C34</f>
        <v>1547.7267110267946</v>
      </c>
      <c r="Z35" s="22">
        <f>S35*'iBOXX Data'!B34</f>
        <v>231.50112003849628</v>
      </c>
      <c r="AA35" s="22">
        <f>T35*'MSCI Data'!B36</f>
        <v>734.43975225637644</v>
      </c>
      <c r="AB35" s="22">
        <f>U35*'MSCI Data'!C36</f>
        <v>817.6168406713773</v>
      </c>
      <c r="AC35" s="22">
        <f>V35*'MSCI Data'!D36</f>
        <v>820.96337414300854</v>
      </c>
      <c r="AD35" s="22">
        <f>W35*'MSCI Data'!E36</f>
        <v>745.45972810238402</v>
      </c>
      <c r="AE35" s="22">
        <f>X35*'MSCI Data'!F36</f>
        <v>1429.1714354761375</v>
      </c>
    </row>
    <row r="36" spans="1:31">
      <c r="A36" s="20">
        <f>'MSCI Data'!A37</f>
        <v>37162</v>
      </c>
      <c r="B36" s="22">
        <f t="shared" si="9"/>
        <v>6345.3221566025077</v>
      </c>
      <c r="C36" s="22">
        <f t="shared" si="10"/>
        <v>5872.3369924221552</v>
      </c>
      <c r="D36" s="22">
        <f t="shared" si="11"/>
        <v>7764.2776491435652</v>
      </c>
      <c r="E36" s="22">
        <f t="shared" si="4"/>
        <v>6818.3073207828602</v>
      </c>
      <c r="F36" s="22">
        <f t="shared" ref="F36:F67" si="12">SUM(K36:Q36)+F35</f>
        <v>7200</v>
      </c>
      <c r="G36" s="22">
        <f t="shared" si="6"/>
        <v>-854.67784339749232</v>
      </c>
      <c r="H36" s="22">
        <f t="shared" si="7"/>
        <v>-1327.6630075778448</v>
      </c>
      <c r="I36" s="22">
        <f t="shared" si="8"/>
        <v>564.27764914356521</v>
      </c>
      <c r="J36" s="22">
        <f t="shared" si="8"/>
        <v>-381.69267921713981</v>
      </c>
      <c r="K36" s="22">
        <v>75</v>
      </c>
      <c r="L36" s="22">
        <v>75</v>
      </c>
      <c r="M36" s="22">
        <v>75</v>
      </c>
      <c r="N36" s="22">
        <v>75</v>
      </c>
      <c r="O36" s="22">
        <v>75</v>
      </c>
      <c r="P36" s="22">
        <v>75</v>
      </c>
      <c r="Q36" s="22">
        <v>150</v>
      </c>
      <c r="R36" s="22">
        <f>K36/'iBOXX Data'!C35+R35</f>
        <v>15.553648441215598</v>
      </c>
      <c r="S36" s="22">
        <f>L36/'iBOXX Data'!B35+S35</f>
        <v>2.949157215633361</v>
      </c>
      <c r="T36" s="22">
        <f>M36/'MSCI Data'!B37+T35</f>
        <v>7.7063702819341779</v>
      </c>
      <c r="U36" s="22">
        <f>N36/'MSCI Data'!C37+U35</f>
        <v>7.2990054505365478</v>
      </c>
      <c r="V36" s="22">
        <f>O36/'MSCI Data'!D37+V35</f>
        <v>7.4724447006097101</v>
      </c>
      <c r="W36" s="22">
        <f>P36/'MSCI Data'!E37+W35</f>
        <v>7.1326738997243906</v>
      </c>
      <c r="X36" s="22">
        <f>Q36/'MSCI Data'!F37+X35</f>
        <v>12.46923178188084</v>
      </c>
      <c r="Y36" s="22">
        <f>R36*'iBOXX Data'!C35</f>
        <v>1633.9441798498331</v>
      </c>
      <c r="Z36" s="22">
        <f>S36*'iBOXX Data'!B35</f>
        <v>307.12523243605824</v>
      </c>
      <c r="AA36" s="22">
        <f>T36*'MSCI Data'!B37</f>
        <v>733.95470565141102</v>
      </c>
      <c r="AB36" s="22">
        <f>U36*'MSCI Data'!C37</f>
        <v>802.2336890684719</v>
      </c>
      <c r="AC36" s="22">
        <f>V36*'MSCI Data'!D37</f>
        <v>755.16526144361728</v>
      </c>
      <c r="AD36" s="22">
        <f>W36*'MSCI Data'!E37</f>
        <v>760.98497836159527</v>
      </c>
      <c r="AE36" s="22">
        <f>X36*'MSCI Data'!F37</f>
        <v>1351.9141097915208</v>
      </c>
    </row>
    <row r="37" spans="1:31">
      <c r="A37" s="20">
        <f>'MSCI Data'!A38</f>
        <v>37195</v>
      </c>
      <c r="B37" s="22">
        <f t="shared" si="9"/>
        <v>6622.5635726410619</v>
      </c>
      <c r="C37" s="22">
        <f t="shared" si="10"/>
        <v>6180.8152963143039</v>
      </c>
      <c r="D37" s="22">
        <f t="shared" si="11"/>
        <v>7947.8084016213379</v>
      </c>
      <c r="E37" s="22">
        <f t="shared" si="4"/>
        <v>7064.3118489678209</v>
      </c>
      <c r="F37" s="22">
        <f t="shared" si="12"/>
        <v>7200</v>
      </c>
      <c r="G37" s="22">
        <f t="shared" si="6"/>
        <v>-577.43642735893809</v>
      </c>
      <c r="H37" s="22">
        <f t="shared" si="7"/>
        <v>-1019.1847036856961</v>
      </c>
      <c r="I37" s="22">
        <f t="shared" si="8"/>
        <v>747.80840162133791</v>
      </c>
      <c r="J37" s="22">
        <f t="shared" si="8"/>
        <v>-135.68815103217912</v>
      </c>
      <c r="K37" s="22"/>
      <c r="L37" s="22"/>
      <c r="M37" s="22"/>
      <c r="N37" s="22"/>
      <c r="O37" s="22"/>
      <c r="P37" s="22"/>
      <c r="Q37" s="22"/>
      <c r="R37" s="22">
        <f>K37/'iBOXX Data'!C36+R36</f>
        <v>15.553648441215598</v>
      </c>
      <c r="S37" s="22">
        <f>L37/'iBOXX Data'!B36+S36</f>
        <v>2.949157215633361</v>
      </c>
      <c r="T37" s="22">
        <f>M37/'MSCI Data'!B38+T36</f>
        <v>7.7063702819341779</v>
      </c>
      <c r="U37" s="22">
        <f>N37/'MSCI Data'!C38+U36</f>
        <v>7.2990054505365478</v>
      </c>
      <c r="V37" s="22">
        <f>O37/'MSCI Data'!D38+V36</f>
        <v>7.4724447006097101</v>
      </c>
      <c r="W37" s="22">
        <f>P37/'MSCI Data'!E38+W36</f>
        <v>7.1326738997243906</v>
      </c>
      <c r="X37" s="22">
        <f>Q37/'MSCI Data'!F38+X36</f>
        <v>12.46923178188084</v>
      </c>
      <c r="Y37" s="22">
        <f>R37*'iBOXX Data'!C36</f>
        <v>1675.0197417077939</v>
      </c>
      <c r="Z37" s="22">
        <f>S37*'iBOXX Data'!B36</f>
        <v>311.93235869754056</v>
      </c>
      <c r="AA37" s="22">
        <f>T37*'MSCI Data'!B38</f>
        <v>765.55082380734132</v>
      </c>
      <c r="AB37" s="22">
        <f>U37*'MSCI Data'!C38</f>
        <v>828.1451584178767</v>
      </c>
      <c r="AC37" s="22">
        <f>V37*'MSCI Data'!D38</f>
        <v>810.98442335717186</v>
      </c>
      <c r="AD37" s="22">
        <f>W37*'MSCI Data'!E38</f>
        <v>779.88656419586493</v>
      </c>
      <c r="AE37" s="22">
        <f>X37*'MSCI Data'!F38</f>
        <v>1451.0445024574733</v>
      </c>
    </row>
    <row r="38" spans="1:31">
      <c r="A38" s="20">
        <f>'MSCI Data'!A39</f>
        <v>37225</v>
      </c>
      <c r="B38" s="22">
        <f t="shared" si="9"/>
        <v>6975.1828527111484</v>
      </c>
      <c r="C38" s="22">
        <f t="shared" si="10"/>
        <v>6662.0938544424125</v>
      </c>
      <c r="D38" s="22">
        <f t="shared" si="11"/>
        <v>7914.4498475173586</v>
      </c>
      <c r="E38" s="22">
        <f t="shared" si="4"/>
        <v>7288.2718509798851</v>
      </c>
      <c r="F38" s="22">
        <f t="shared" si="12"/>
        <v>7200</v>
      </c>
      <c r="G38" s="22">
        <f t="shared" si="6"/>
        <v>-224.81714728885163</v>
      </c>
      <c r="H38" s="22">
        <f t="shared" si="7"/>
        <v>-537.90614555758748</v>
      </c>
      <c r="I38" s="22">
        <f t="shared" si="8"/>
        <v>714.44984751735865</v>
      </c>
      <c r="J38" s="22">
        <f t="shared" si="8"/>
        <v>88.27185097988513</v>
      </c>
      <c r="K38" s="22"/>
      <c r="L38" s="22"/>
      <c r="M38" s="22"/>
      <c r="N38" s="22"/>
      <c r="O38" s="22"/>
      <c r="P38" s="22"/>
      <c r="Q38" s="22"/>
      <c r="R38" s="22">
        <f>K38/'iBOXX Data'!C37+R37</f>
        <v>15.553648441215598</v>
      </c>
      <c r="S38" s="22">
        <f>L38/'iBOXX Data'!B37+S37</f>
        <v>2.949157215633361</v>
      </c>
      <c r="T38" s="22">
        <f>M38/'MSCI Data'!B39+T37</f>
        <v>7.7063702819341779</v>
      </c>
      <c r="U38" s="22">
        <f>N38/'MSCI Data'!C39+U37</f>
        <v>7.2990054505365478</v>
      </c>
      <c r="V38" s="22">
        <f>O38/'MSCI Data'!D39+V37</f>
        <v>7.4724447006097101</v>
      </c>
      <c r="W38" s="22">
        <f>P38/'MSCI Data'!E39+W37</f>
        <v>7.1326738997243906</v>
      </c>
      <c r="X38" s="22">
        <f>Q38/'MSCI Data'!F39+X37</f>
        <v>12.46923178188084</v>
      </c>
      <c r="Y38" s="22">
        <f>R38*'iBOXX Data'!C37</f>
        <v>1666.0902717386723</v>
      </c>
      <c r="Z38" s="22">
        <f>S38*'iBOXX Data'!B37</f>
        <v>312.52219014066725</v>
      </c>
      <c r="AA38" s="22">
        <f>T38*'MSCI Data'!B39</f>
        <v>800.46068118450307</v>
      </c>
      <c r="AB38" s="22">
        <f>U38*'MSCI Data'!C39</f>
        <v>860.40676250924821</v>
      </c>
      <c r="AC38" s="22">
        <f>V38*'MSCI Data'!D39</f>
        <v>881.52430133092753</v>
      </c>
      <c r="AD38" s="22">
        <f>W38*'MSCI Data'!E39</f>
        <v>843.65266885940093</v>
      </c>
      <c r="AE38" s="22">
        <f>X38*'MSCI Data'!F39</f>
        <v>1610.5259769477293</v>
      </c>
    </row>
    <row r="39" spans="1:31">
      <c r="A39" s="20">
        <f>'MSCI Data'!A40</f>
        <v>37256</v>
      </c>
      <c r="B39" s="22">
        <f t="shared" si="9"/>
        <v>7772.621500921673</v>
      </c>
      <c r="C39" s="22">
        <f t="shared" si="10"/>
        <v>7549.6502707087639</v>
      </c>
      <c r="D39" s="22">
        <f t="shared" si="11"/>
        <v>8441.5351915604006</v>
      </c>
      <c r="E39" s="22">
        <f t="shared" si="4"/>
        <v>7995.5927311345822</v>
      </c>
      <c r="F39" s="22">
        <f t="shared" si="12"/>
        <v>7800</v>
      </c>
      <c r="G39" s="22">
        <f t="shared" si="6"/>
        <v>-27.378499078326968</v>
      </c>
      <c r="H39" s="22">
        <f t="shared" si="7"/>
        <v>-250.34972929123614</v>
      </c>
      <c r="I39" s="22">
        <f t="shared" si="8"/>
        <v>641.53519156040056</v>
      </c>
      <c r="J39" s="22">
        <f t="shared" si="8"/>
        <v>195.59273113458221</v>
      </c>
      <c r="K39" s="22">
        <v>75</v>
      </c>
      <c r="L39" s="22">
        <v>75</v>
      </c>
      <c r="M39" s="22">
        <v>75</v>
      </c>
      <c r="N39" s="22">
        <v>75</v>
      </c>
      <c r="O39" s="22">
        <v>75</v>
      </c>
      <c r="P39" s="22">
        <v>75</v>
      </c>
      <c r="Q39" s="22">
        <v>150</v>
      </c>
      <c r="R39" s="22">
        <f>K39/'iBOXX Data'!C38+R38</f>
        <v>16.260752636073516</v>
      </c>
      <c r="S39" s="22">
        <f>L39/'iBOXX Data'!B38+S38</f>
        <v>3.6611374700476387</v>
      </c>
      <c r="T39" s="22">
        <f>M39/'MSCI Data'!B40+T38</f>
        <v>8.406650393978996</v>
      </c>
      <c r="U39" s="22">
        <f>N39/'MSCI Data'!C40+U38</f>
        <v>7.915731048760378</v>
      </c>
      <c r="V39" s="22">
        <f>O39/'MSCI Data'!D40+V38</f>
        <v>8.0946964221728059</v>
      </c>
      <c r="W39" s="22">
        <f>P39/'MSCI Data'!E40+W38</f>
        <v>7.7599740000924067</v>
      </c>
      <c r="X39" s="22">
        <f>Q39/'MSCI Data'!F40+X38</f>
        <v>13.540583828163248</v>
      </c>
      <c r="Y39" s="22">
        <f>R39*'iBOXX Data'!C38</f>
        <v>1724.7195767952817</v>
      </c>
      <c r="Z39" s="22">
        <f>S39*'iBOXX Data'!B38</f>
        <v>385.66422109481829</v>
      </c>
      <c r="AA39" s="22">
        <f>T39*'MSCI Data'!B40</f>
        <v>900.3522571951504</v>
      </c>
      <c r="AB39" s="22">
        <f>U39*'MSCI Data'!C40</f>
        <v>962.63205283974958</v>
      </c>
      <c r="AC39" s="22">
        <f>V39*'MSCI Data'!D40</f>
        <v>975.65375976448831</v>
      </c>
      <c r="AD39" s="22">
        <f>W39*'MSCI Data'!E40</f>
        <v>927.78249145104814</v>
      </c>
      <c r="AE39" s="22">
        <f>X39*'MSCI Data'!F40</f>
        <v>1895.8171417811363</v>
      </c>
    </row>
    <row r="40" spans="1:31">
      <c r="A40" s="20">
        <f>'MSCI Data'!A41</f>
        <v>37287</v>
      </c>
      <c r="B40" s="22">
        <f t="shared" si="9"/>
        <v>7894.5721880787951</v>
      </c>
      <c r="C40" s="22">
        <f t="shared" si="10"/>
        <v>7706.8086136045358</v>
      </c>
      <c r="D40" s="22">
        <f t="shared" si="11"/>
        <v>8457.8629115015756</v>
      </c>
      <c r="E40" s="22">
        <f t="shared" si="4"/>
        <v>8082.3357625530552</v>
      </c>
      <c r="F40" s="22">
        <f t="shared" si="12"/>
        <v>7800</v>
      </c>
      <c r="G40" s="22">
        <f t="shared" si="6"/>
        <v>94.572188078795079</v>
      </c>
      <c r="H40" s="22">
        <f t="shared" si="7"/>
        <v>-93.191386395464178</v>
      </c>
      <c r="I40" s="22">
        <f t="shared" si="8"/>
        <v>657.86291150157558</v>
      </c>
      <c r="J40" s="22">
        <f t="shared" si="8"/>
        <v>282.33576255305525</v>
      </c>
      <c r="K40" s="22"/>
      <c r="L40" s="22"/>
      <c r="M40" s="22"/>
      <c r="N40" s="22"/>
      <c r="O40" s="22"/>
      <c r="P40" s="22"/>
      <c r="Q40" s="22"/>
      <c r="R40" s="22">
        <f>K40/'iBOXX Data'!C39+R39</f>
        <v>16.260752636073516</v>
      </c>
      <c r="S40" s="22">
        <f>L40/'iBOXX Data'!B39+S39</f>
        <v>3.6611374700476387</v>
      </c>
      <c r="T40" s="22">
        <f>M40/'MSCI Data'!B41+T39</f>
        <v>8.406650393978996</v>
      </c>
      <c r="U40" s="22">
        <f>N40/'MSCI Data'!C41+U39</f>
        <v>7.915731048760378</v>
      </c>
      <c r="V40" s="22">
        <f>O40/'MSCI Data'!D41+V39</f>
        <v>8.0946964221728059</v>
      </c>
      <c r="W40" s="22">
        <f>P40/'MSCI Data'!E41+W39</f>
        <v>7.7599740000924067</v>
      </c>
      <c r="X40" s="22">
        <f>Q40/'MSCI Data'!F41+X39</f>
        <v>13.540583828163248</v>
      </c>
      <c r="Y40" s="22">
        <f>R40*'iBOXX Data'!C39</f>
        <v>1729.3872887757834</v>
      </c>
      <c r="Z40" s="22">
        <f>S40*'iBOXX Data'!B39</f>
        <v>385.07843909961065</v>
      </c>
      <c r="AA40" s="22">
        <f>T40*'MSCI Data'!B41</f>
        <v>882.02575933627622</v>
      </c>
      <c r="AB40" s="22">
        <f>U40*'MSCI Data'!C41</f>
        <v>937.93497196761712</v>
      </c>
      <c r="AC40" s="22">
        <f>V40*'MSCI Data'!D41</f>
        <v>990.54800118128628</v>
      </c>
      <c r="AD40" s="22">
        <f>W40*'MSCI Data'!E41</f>
        <v>945.0096337312533</v>
      </c>
      <c r="AE40" s="22">
        <f>X40*'MSCI Data'!F41</f>
        <v>2024.5880939869689</v>
      </c>
    </row>
    <row r="41" spans="1:31">
      <c r="A41" s="20">
        <f>'MSCI Data'!A42</f>
        <v>37315</v>
      </c>
      <c r="B41" s="22">
        <f t="shared" si="9"/>
        <v>7876.1002984467068</v>
      </c>
      <c r="C41" s="22">
        <f t="shared" si="10"/>
        <v>7676.6024323632455</v>
      </c>
      <c r="D41" s="22">
        <f t="shared" si="11"/>
        <v>8474.5938966970916</v>
      </c>
      <c r="E41" s="22">
        <f t="shared" si="4"/>
        <v>8075.598164530169</v>
      </c>
      <c r="F41" s="22">
        <f t="shared" si="12"/>
        <v>7800</v>
      </c>
      <c r="G41" s="22">
        <f t="shared" si="6"/>
        <v>76.100298446706802</v>
      </c>
      <c r="H41" s="22">
        <f t="shared" si="7"/>
        <v>-123.3975676367545</v>
      </c>
      <c r="I41" s="22">
        <f t="shared" si="8"/>
        <v>674.59389669709162</v>
      </c>
      <c r="J41" s="22">
        <f t="shared" si="8"/>
        <v>275.59816453016902</v>
      </c>
      <c r="K41" s="22"/>
      <c r="L41" s="22"/>
      <c r="M41" s="22"/>
      <c r="N41" s="22"/>
      <c r="O41" s="22"/>
      <c r="P41" s="22"/>
      <c r="Q41" s="22"/>
      <c r="R41" s="22">
        <f>K41/'iBOXX Data'!C40+R40</f>
        <v>16.260752636073516</v>
      </c>
      <c r="S41" s="22">
        <f>L41/'iBOXX Data'!B40+S40</f>
        <v>3.6611374700476387</v>
      </c>
      <c r="T41" s="22">
        <f>M41/'MSCI Data'!B42+T40</f>
        <v>8.406650393978996</v>
      </c>
      <c r="U41" s="22">
        <f>N41/'MSCI Data'!C42+U40</f>
        <v>7.915731048760378</v>
      </c>
      <c r="V41" s="22">
        <f>O41/'MSCI Data'!D42+V40</f>
        <v>8.0946964221728059</v>
      </c>
      <c r="W41" s="22">
        <f>P41/'MSCI Data'!E42+W40</f>
        <v>7.7599740000924067</v>
      </c>
      <c r="X41" s="22">
        <f>Q41/'MSCI Data'!F42+X40</f>
        <v>13.540583828163248</v>
      </c>
      <c r="Y41" s="22">
        <f>R41*'iBOXX Data'!C40</f>
        <v>1731.4099639673341</v>
      </c>
      <c r="Z41" s="22">
        <f>S41*'iBOXX Data'!B40</f>
        <v>387.23851020693871</v>
      </c>
      <c r="AA41" s="22">
        <f>T41*'MSCI Data'!B42</f>
        <v>876.39330357231029</v>
      </c>
      <c r="AB41" s="22">
        <f>U41*'MSCI Data'!C42</f>
        <v>925.50727422106343</v>
      </c>
      <c r="AC41" s="22">
        <f>V41*'MSCI Data'!D42</f>
        <v>988.84811493262998</v>
      </c>
      <c r="AD41" s="22">
        <f>W41*'MSCI Data'!E42</f>
        <v>920.72091511096414</v>
      </c>
      <c r="AE41" s="22">
        <f>X41*'MSCI Data'!F42</f>
        <v>2045.9822164354666</v>
      </c>
    </row>
    <row r="42" spans="1:31">
      <c r="A42" s="20">
        <f>'MSCI Data'!A43</f>
        <v>37344</v>
      </c>
      <c r="B42" s="22">
        <f t="shared" si="9"/>
        <v>8727.0762012320938</v>
      </c>
      <c r="C42" s="22">
        <f t="shared" si="10"/>
        <v>8636.1070892683183</v>
      </c>
      <c r="D42" s="22">
        <f t="shared" si="11"/>
        <v>8999.9835371234221</v>
      </c>
      <c r="E42" s="22">
        <f t="shared" si="4"/>
        <v>8818.0453131958711</v>
      </c>
      <c r="F42" s="22">
        <f t="shared" si="12"/>
        <v>8400</v>
      </c>
      <c r="G42" s="22">
        <f t="shared" si="6"/>
        <v>327.07620123209381</v>
      </c>
      <c r="H42" s="22">
        <f t="shared" si="7"/>
        <v>236.1070892683183</v>
      </c>
      <c r="I42" s="22">
        <f t="shared" si="8"/>
        <v>599.98353712342214</v>
      </c>
      <c r="J42" s="22">
        <f t="shared" si="8"/>
        <v>418.04531319587113</v>
      </c>
      <c r="K42" s="22">
        <v>75</v>
      </c>
      <c r="L42" s="22">
        <v>75</v>
      </c>
      <c r="M42" s="22">
        <v>75</v>
      </c>
      <c r="N42" s="22">
        <v>75</v>
      </c>
      <c r="O42" s="22">
        <v>75</v>
      </c>
      <c r="P42" s="22">
        <v>75</v>
      </c>
      <c r="Q42" s="22">
        <v>150</v>
      </c>
      <c r="R42" s="22">
        <f>K42/'iBOXX Data'!C41+R41</f>
        <v>16.972415065708525</v>
      </c>
      <c r="S42" s="22">
        <f>L42/'iBOXX Data'!B41+S41</f>
        <v>4.3719032016624988</v>
      </c>
      <c r="T42" s="22">
        <f>M42/'MSCI Data'!B43+T41</f>
        <v>9.0966862758448528</v>
      </c>
      <c r="U42" s="22">
        <f>N42/'MSCI Data'!C43+U41</f>
        <v>8.520520985055839</v>
      </c>
      <c r="V42" s="22">
        <f>O42/'MSCI Data'!D43+V41</f>
        <v>8.6766331074614467</v>
      </c>
      <c r="W42" s="22">
        <f>P42/'MSCI Data'!E43+W41</f>
        <v>8.3751314804073669</v>
      </c>
      <c r="X42" s="22">
        <f>Q42/'MSCI Data'!F43+X41</f>
        <v>14.488630851295595</v>
      </c>
      <c r="Y42" s="22">
        <f>R42*'iBOXX Data'!C41</f>
        <v>1788.6726584414284</v>
      </c>
      <c r="Z42" s="22">
        <f>S42*'iBOXX Data'!B41</f>
        <v>461.32322583942687</v>
      </c>
      <c r="AA42" s="22">
        <f>T42*'MSCI Data'!B43</f>
        <v>988.718831321577</v>
      </c>
      <c r="AB42" s="22">
        <f>U42*'MSCI Data'!C43</f>
        <v>1056.6298073567746</v>
      </c>
      <c r="AC42" s="22">
        <f>V42*'MSCI Data'!D43</f>
        <v>1118.2444748896312</v>
      </c>
      <c r="AD42" s="22">
        <f>W42*'MSCI Data'!E43</f>
        <v>1021.0960300912661</v>
      </c>
      <c r="AE42" s="22">
        <f>X42*'MSCI Data'!F43</f>
        <v>2292.3911732919892</v>
      </c>
    </row>
    <row r="43" spans="1:31">
      <c r="A43" s="20">
        <f>'MSCI Data'!A44</f>
        <v>37376</v>
      </c>
      <c r="B43" s="22">
        <f t="shared" si="9"/>
        <v>8504.2696192486765</v>
      </c>
      <c r="C43" s="22">
        <f t="shared" si="10"/>
        <v>8301.6807119774257</v>
      </c>
      <c r="D43" s="22">
        <f t="shared" si="11"/>
        <v>9112.0363410624213</v>
      </c>
      <c r="E43" s="22">
        <f t="shared" si="4"/>
        <v>8706.8585265199235</v>
      </c>
      <c r="F43" s="22">
        <f t="shared" si="12"/>
        <v>8400</v>
      </c>
      <c r="G43" s="22">
        <f t="shared" si="6"/>
        <v>104.26961924867646</v>
      </c>
      <c r="H43" s="22">
        <f t="shared" si="7"/>
        <v>-98.319288022574256</v>
      </c>
      <c r="I43" s="22">
        <f t="shared" si="8"/>
        <v>712.03634106242134</v>
      </c>
      <c r="J43" s="22">
        <f t="shared" si="8"/>
        <v>306.85852651992354</v>
      </c>
      <c r="K43" s="22"/>
      <c r="L43" s="22"/>
      <c r="M43" s="22"/>
      <c r="N43" s="22"/>
      <c r="O43" s="22"/>
      <c r="P43" s="22"/>
      <c r="Q43" s="22"/>
      <c r="R43" s="22">
        <f>K43/'iBOXX Data'!C42+R42</f>
        <v>16.972415065708525</v>
      </c>
      <c r="S43" s="22">
        <f>L43/'iBOXX Data'!B42+S42</f>
        <v>4.3719032016624988</v>
      </c>
      <c r="T43" s="22">
        <f>M43/'MSCI Data'!B44+T42</f>
        <v>9.0966862758448528</v>
      </c>
      <c r="U43" s="22">
        <f>N43/'MSCI Data'!C44+U42</f>
        <v>8.520520985055839</v>
      </c>
      <c r="V43" s="22">
        <f>O43/'MSCI Data'!D44+V42</f>
        <v>8.6766331074614467</v>
      </c>
      <c r="W43" s="22">
        <f>P43/'MSCI Data'!E44+W42</f>
        <v>8.3751314804073669</v>
      </c>
      <c r="X43" s="22">
        <f>Q43/'MSCI Data'!F44+X42</f>
        <v>14.488630851295595</v>
      </c>
      <c r="Y43" s="22">
        <f>R43*'iBOXX Data'!C42</f>
        <v>1808.1606481829367</v>
      </c>
      <c r="Z43" s="22">
        <f>S43*'iBOXX Data'!B42</f>
        <v>469.84843708266874</v>
      </c>
      <c r="AA43" s="22">
        <f>T43*'MSCI Data'!B44</f>
        <v>947.2379419037245</v>
      </c>
      <c r="AB43" s="22">
        <f>U43*'MSCI Data'!C44</f>
        <v>1015.646101418656</v>
      </c>
      <c r="AC43" s="22">
        <f>V43*'MSCI Data'!D44</f>
        <v>1111.4767010658113</v>
      </c>
      <c r="AD43" s="22">
        <f>W43*'MSCI Data'!E44</f>
        <v>923.69325097412855</v>
      </c>
      <c r="AE43" s="22">
        <f>X43*'MSCI Data'!F44</f>
        <v>2228.2065386207496</v>
      </c>
    </row>
    <row r="44" spans="1:31">
      <c r="A44" s="20">
        <f>'MSCI Data'!A45</f>
        <v>37407</v>
      </c>
      <c r="B44" s="22">
        <f t="shared" si="9"/>
        <v>8246.5054251783749</v>
      </c>
      <c r="C44" s="22">
        <f t="shared" si="10"/>
        <v>7949.0261142214631</v>
      </c>
      <c r="D44" s="22">
        <f t="shared" si="11"/>
        <v>9138.9433580491113</v>
      </c>
      <c r="E44" s="22">
        <f t="shared" si="4"/>
        <v>8543.9847361352877</v>
      </c>
      <c r="F44" s="22">
        <f t="shared" si="12"/>
        <v>8400</v>
      </c>
      <c r="G44" s="22">
        <f t="shared" si="6"/>
        <v>-153.49457482162506</v>
      </c>
      <c r="H44" s="22">
        <f t="shared" si="7"/>
        <v>-450.9738857785369</v>
      </c>
      <c r="I44" s="22">
        <f t="shared" si="8"/>
        <v>738.94335804911134</v>
      </c>
      <c r="J44" s="22">
        <f t="shared" si="8"/>
        <v>143.98473613528768</v>
      </c>
      <c r="K44" s="22"/>
      <c r="L44" s="22"/>
      <c r="M44" s="22"/>
      <c r="N44" s="22"/>
      <c r="O44" s="22"/>
      <c r="P44" s="22"/>
      <c r="Q44" s="22"/>
      <c r="R44" s="22">
        <f>K44/'iBOXX Data'!C43+R43</f>
        <v>16.972415065708525</v>
      </c>
      <c r="S44" s="22">
        <f>L44/'iBOXX Data'!B43+S43</f>
        <v>4.3719032016624988</v>
      </c>
      <c r="T44" s="22">
        <f>M44/'MSCI Data'!B45+T43</f>
        <v>9.0966862758448528</v>
      </c>
      <c r="U44" s="22">
        <f>N44/'MSCI Data'!C45+U43</f>
        <v>8.520520985055839</v>
      </c>
      <c r="V44" s="22">
        <f>O44/'MSCI Data'!D45+V43</f>
        <v>8.6766331074614467</v>
      </c>
      <c r="W44" s="22">
        <f>P44/'MSCI Data'!E45+W43</f>
        <v>8.3751314804073669</v>
      </c>
      <c r="X44" s="22">
        <f>Q44/'MSCI Data'!F45+X43</f>
        <v>14.488630851295595</v>
      </c>
      <c r="Y44" s="22">
        <f>R44*'iBOXX Data'!C43</f>
        <v>1811.0838466441626</v>
      </c>
      <c r="Z44" s="22">
        <f>S44*'iBOXX Data'!B43</f>
        <v>473.65199286811514</v>
      </c>
      <c r="AA44" s="22">
        <f>T44*'MSCI Data'!B45</f>
        <v>906.93962170173188</v>
      </c>
      <c r="AB44" s="22">
        <f>U44*'MSCI Data'!C45</f>
        <v>986.50591964976502</v>
      </c>
      <c r="AC44" s="22">
        <f>V44*'MSCI Data'!D45</f>
        <v>1076.1628043184432</v>
      </c>
      <c r="AD44" s="22">
        <f>W44*'MSCI Data'!E45</f>
        <v>882.90636066454465</v>
      </c>
      <c r="AE44" s="22">
        <f>X44*'MSCI Data'!F45</f>
        <v>2109.2548793316128</v>
      </c>
    </row>
    <row r="45" spans="1:31">
      <c r="A45" s="20">
        <f>'MSCI Data'!A46</f>
        <v>37435</v>
      </c>
      <c r="B45" s="22">
        <f t="shared" si="9"/>
        <v>8225.0131089212537</v>
      </c>
      <c r="C45" s="22">
        <f t="shared" si="10"/>
        <v>7670.8093045817122</v>
      </c>
      <c r="D45" s="22">
        <f t="shared" si="11"/>
        <v>9887.6245219398734</v>
      </c>
      <c r="E45" s="22">
        <f t="shared" si="4"/>
        <v>8779.2169132607924</v>
      </c>
      <c r="F45" s="22">
        <f t="shared" si="12"/>
        <v>9000</v>
      </c>
      <c r="G45" s="22">
        <f t="shared" si="6"/>
        <v>-774.98689107874634</v>
      </c>
      <c r="H45" s="22">
        <f t="shared" si="7"/>
        <v>-1329.1906954182878</v>
      </c>
      <c r="I45" s="22">
        <f t="shared" si="8"/>
        <v>887.62452193987338</v>
      </c>
      <c r="J45" s="22">
        <f t="shared" si="8"/>
        <v>-220.78308673920765</v>
      </c>
      <c r="K45" s="22">
        <v>75</v>
      </c>
      <c r="L45" s="22">
        <v>75</v>
      </c>
      <c r="M45" s="22">
        <v>75</v>
      </c>
      <c r="N45" s="22">
        <v>75</v>
      </c>
      <c r="O45" s="22">
        <v>75</v>
      </c>
      <c r="P45" s="22">
        <v>75</v>
      </c>
      <c r="Q45" s="22">
        <v>150</v>
      </c>
      <c r="R45" s="22">
        <f>K45/'iBOXX Data'!C44+R44</f>
        <v>17.663375044551966</v>
      </c>
      <c r="S45" s="22">
        <f>L45/'iBOXX Data'!B44+S44</f>
        <v>5.0555236555864802</v>
      </c>
      <c r="T45" s="22">
        <f>M45/'MSCI Data'!B46+T44</f>
        <v>9.9222228746340662</v>
      </c>
      <c r="U45" s="22">
        <f>N45/'MSCI Data'!C46+U44</f>
        <v>9.2441798040446468</v>
      </c>
      <c r="V45" s="22">
        <f>O45/'MSCI Data'!D46+V44</f>
        <v>9.3401737603854489</v>
      </c>
      <c r="W45" s="22">
        <f>P45/'MSCI Data'!E46+W44</f>
        <v>9.1903488717117146</v>
      </c>
      <c r="X45" s="22">
        <f>Q45/'MSCI Data'!F46+X44</f>
        <v>15.66824708281494</v>
      </c>
      <c r="Y45" s="22">
        <f>R45*'iBOXX Data'!C44</f>
        <v>1917.2646302305757</v>
      </c>
      <c r="Z45" s="22">
        <f>S45*'iBOXX Data'!B44</f>
        <v>554.64150025439267</v>
      </c>
      <c r="AA45" s="22">
        <f>T45*'MSCI Data'!B46</f>
        <v>901.43394816050488</v>
      </c>
      <c r="AB45" s="22">
        <f>U45*'MSCI Data'!C46</f>
        <v>958.06679489118721</v>
      </c>
      <c r="AC45" s="22">
        <f>V45*'MSCI Data'!D46</f>
        <v>1055.7198401363673</v>
      </c>
      <c r="AD45" s="22">
        <f>W45*'MSCI Data'!E46</f>
        <v>845.51209619747772</v>
      </c>
      <c r="AE45" s="22">
        <f>X45*'MSCI Data'!F46</f>
        <v>1992.3742990507476</v>
      </c>
    </row>
    <row r="46" spans="1:31">
      <c r="A46" s="20">
        <f>'MSCI Data'!A47</f>
        <v>37468</v>
      </c>
      <c r="B46" s="22">
        <f t="shared" si="9"/>
        <v>7762.5242422899137</v>
      </c>
      <c r="C46" s="22">
        <f t="shared" si="10"/>
        <v>7008.6376740078149</v>
      </c>
      <c r="D46" s="22">
        <f t="shared" si="11"/>
        <v>10024.183947136209</v>
      </c>
      <c r="E46" s="22">
        <f t="shared" si="4"/>
        <v>8516.4108105720115</v>
      </c>
      <c r="F46" s="22">
        <f t="shared" si="12"/>
        <v>9000</v>
      </c>
      <c r="G46" s="22">
        <f t="shared" si="6"/>
        <v>-1237.4757577100863</v>
      </c>
      <c r="H46" s="22">
        <f t="shared" si="7"/>
        <v>-1991.3623259921851</v>
      </c>
      <c r="I46" s="22">
        <f t="shared" si="8"/>
        <v>1024.1839471362091</v>
      </c>
      <c r="J46" s="22">
        <f t="shared" si="8"/>
        <v>-483.58918942798846</v>
      </c>
      <c r="K46" s="22"/>
      <c r="L46" s="22"/>
      <c r="M46" s="22"/>
      <c r="N46" s="22"/>
      <c r="O46" s="22"/>
      <c r="P46" s="22"/>
      <c r="Q46" s="22"/>
      <c r="R46" s="22">
        <f>K46/'iBOXX Data'!C45+R45</f>
        <v>17.663375044551966</v>
      </c>
      <c r="S46" s="22">
        <f>L46/'iBOXX Data'!B45+S45</f>
        <v>5.0555236555864802</v>
      </c>
      <c r="T46" s="22">
        <f>M46/'MSCI Data'!B47+T45</f>
        <v>9.9222228746340662</v>
      </c>
      <c r="U46" s="22">
        <f>N46/'MSCI Data'!C47+U45</f>
        <v>9.2441798040446468</v>
      </c>
      <c r="V46" s="22">
        <f>O46/'MSCI Data'!D47+V45</f>
        <v>9.3401737603854489</v>
      </c>
      <c r="W46" s="22">
        <f>P46/'MSCI Data'!E47+W45</f>
        <v>9.1903488717117146</v>
      </c>
      <c r="X46" s="22">
        <f>Q46/'MSCI Data'!F47+X45</f>
        <v>15.66824708281494</v>
      </c>
      <c r="Y46" s="22">
        <f>R46*'iBOXX Data'!C45</f>
        <v>1945.4895238526233</v>
      </c>
      <c r="Z46" s="22">
        <f>S46*'iBOXX Data'!B45</f>
        <v>560.55646293142888</v>
      </c>
      <c r="AA46" s="22">
        <f>T46*'MSCI Data'!B47</f>
        <v>806.18060856401792</v>
      </c>
      <c r="AB46" s="22">
        <f>U46*'MSCI Data'!C47</f>
        <v>863.49883549581045</v>
      </c>
      <c r="AC46" s="22">
        <f>V46*'MSCI Data'!D47</f>
        <v>947.84083320391539</v>
      </c>
      <c r="AD46" s="22">
        <f>W46*'MSCI Data'!E47</f>
        <v>789.63477505747051</v>
      </c>
      <c r="AE46" s="22">
        <f>X46*'MSCI Data'!F47</f>
        <v>1849.3232031846474</v>
      </c>
    </row>
    <row r="47" spans="1:31">
      <c r="A47" s="20">
        <f>'MSCI Data'!A48</f>
        <v>37498</v>
      </c>
      <c r="B47" s="22">
        <f t="shared" si="9"/>
        <v>7809.1238636027738</v>
      </c>
      <c r="C47" s="22">
        <f t="shared" si="10"/>
        <v>7024.4054329069504</v>
      </c>
      <c r="D47" s="22">
        <f t="shared" si="11"/>
        <v>10163.279155690241</v>
      </c>
      <c r="E47" s="22">
        <f t="shared" si="4"/>
        <v>8593.8422942985962</v>
      </c>
      <c r="F47" s="22">
        <f t="shared" si="12"/>
        <v>9000</v>
      </c>
      <c r="G47" s="22">
        <f t="shared" si="6"/>
        <v>-1190.8761363972262</v>
      </c>
      <c r="H47" s="22">
        <f t="shared" si="7"/>
        <v>-1975.5945670930496</v>
      </c>
      <c r="I47" s="22">
        <f t="shared" si="8"/>
        <v>1163.2791556902412</v>
      </c>
      <c r="J47" s="22">
        <f t="shared" si="8"/>
        <v>-406.15770570140376</v>
      </c>
      <c r="K47" s="22"/>
      <c r="L47" s="22"/>
      <c r="M47" s="22"/>
      <c r="N47" s="22"/>
      <c r="O47" s="22"/>
      <c r="P47" s="22"/>
      <c r="Q47" s="22"/>
      <c r="R47" s="22">
        <f>K47/'iBOXX Data'!C46+R46</f>
        <v>17.663375044551966</v>
      </c>
      <c r="S47" s="22">
        <f>L47/'iBOXX Data'!B46+S46</f>
        <v>5.0555236555864802</v>
      </c>
      <c r="T47" s="22">
        <f>M47/'MSCI Data'!B48+T46</f>
        <v>9.9222228746340662</v>
      </c>
      <c r="U47" s="22">
        <f>N47/'MSCI Data'!C48+U46</f>
        <v>9.2441798040446468</v>
      </c>
      <c r="V47" s="22">
        <f>O47/'MSCI Data'!D48+V46</f>
        <v>9.3401737603854489</v>
      </c>
      <c r="W47" s="22">
        <f>P47/'MSCI Data'!E48+W46</f>
        <v>9.1903488717117146</v>
      </c>
      <c r="X47" s="22">
        <f>Q47/'MSCI Data'!F48+X46</f>
        <v>15.66824708281494</v>
      </c>
      <c r="Y47" s="22">
        <f>R47*'iBOXX Data'!C46</f>
        <v>1971.5172700669666</v>
      </c>
      <c r="Z47" s="22">
        <f>S47*'iBOXX Data'!B46</f>
        <v>569.30251885559358</v>
      </c>
      <c r="AA47" s="22">
        <f>T47*'MSCI Data'!B48</f>
        <v>803.20394170162763</v>
      </c>
      <c r="AB47" s="22">
        <f>U47*'MSCI Data'!C48</f>
        <v>865.9947640429026</v>
      </c>
      <c r="AC47" s="22">
        <f>V47*'MSCI Data'!D48</f>
        <v>931.77573433605244</v>
      </c>
      <c r="AD47" s="22">
        <f>W47*'MSCI Data'!E48</f>
        <v>791.84045878668132</v>
      </c>
      <c r="AE47" s="22">
        <f>X47*'MSCI Data'!F48</f>
        <v>1875.4891758129484</v>
      </c>
    </row>
    <row r="48" spans="1:31">
      <c r="A48" s="20">
        <f>'MSCI Data'!A49</f>
        <v>37529</v>
      </c>
      <c r="B48" s="22">
        <f t="shared" si="9"/>
        <v>7776.7730780739303</v>
      </c>
      <c r="C48" s="22">
        <f t="shared" si="10"/>
        <v>6713.7601844431802</v>
      </c>
      <c r="D48" s="22">
        <f t="shared" si="11"/>
        <v>10965.811758966185</v>
      </c>
      <c r="E48" s="22">
        <f t="shared" si="4"/>
        <v>8839.7859717046831</v>
      </c>
      <c r="F48" s="22">
        <f t="shared" si="12"/>
        <v>9600</v>
      </c>
      <c r="G48" s="22">
        <f t="shared" si="6"/>
        <v>-1823.2269219260697</v>
      </c>
      <c r="H48" s="22">
        <f t="shared" si="7"/>
        <v>-2886.2398155568198</v>
      </c>
      <c r="I48" s="22">
        <f t="shared" si="8"/>
        <v>1365.8117589661852</v>
      </c>
      <c r="J48" s="22">
        <f t="shared" si="8"/>
        <v>-760.21402829531689</v>
      </c>
      <c r="K48" s="22">
        <v>75</v>
      </c>
      <c r="L48" s="22">
        <v>75</v>
      </c>
      <c r="M48" s="22">
        <v>75</v>
      </c>
      <c r="N48" s="22">
        <v>75</v>
      </c>
      <c r="O48" s="22">
        <v>75</v>
      </c>
      <c r="P48" s="22">
        <v>75</v>
      </c>
      <c r="Q48" s="22">
        <v>150</v>
      </c>
      <c r="R48" s="22">
        <f>K48/'iBOXX Data'!C47+R47</f>
        <v>18.322550050859256</v>
      </c>
      <c r="S48" s="22">
        <f>L48/'iBOXX Data'!B47+S47</f>
        <v>5.7073008346948493</v>
      </c>
      <c r="T48" s="22">
        <f>M48/'MSCI Data'!B49+T47</f>
        <v>10.998108687286484</v>
      </c>
      <c r="U48" s="22">
        <f>N48/'MSCI Data'!C49+U47</f>
        <v>10.209803597014906</v>
      </c>
      <c r="V48" s="22">
        <f>O48/'MSCI Data'!D49+V47</f>
        <v>10.191865788548066</v>
      </c>
      <c r="W48" s="22">
        <f>P48/'MSCI Data'!E49+W47</f>
        <v>10.18057860500984</v>
      </c>
      <c r="X48" s="22">
        <f>Q48/'MSCI Data'!F49+X47</f>
        <v>17.086552680394366</v>
      </c>
      <c r="Y48" s="22">
        <f>R48*'iBOXX Data'!C47</f>
        <v>2084.71383269321</v>
      </c>
      <c r="Z48" s="22">
        <f>S48*'iBOXX Data'!B47</f>
        <v>656.73910704833622</v>
      </c>
      <c r="AA48" s="22">
        <f>T48*'MSCI Data'!B49</f>
        <v>766.67815659074074</v>
      </c>
      <c r="AB48" s="22">
        <f>U48*'MSCI Data'!C49</f>
        <v>792.99544538014777</v>
      </c>
      <c r="AC48" s="22">
        <f>V48*'MSCI Data'!D49</f>
        <v>897.49570133954273</v>
      </c>
      <c r="AD48" s="22">
        <f>W48*'MSCI Data'!E49</f>
        <v>771.07702354344519</v>
      </c>
      <c r="AE48" s="22">
        <f>X48*'MSCI Data'!F49</f>
        <v>1807.0738114785083</v>
      </c>
    </row>
    <row r="49" spans="1:31">
      <c r="A49" s="20">
        <f>'MSCI Data'!A50</f>
        <v>37560</v>
      </c>
      <c r="B49" s="22">
        <f t="shared" si="9"/>
        <v>8120.6955519060466</v>
      </c>
      <c r="C49" s="22">
        <f t="shared" si="10"/>
        <v>7199.3889499133429</v>
      </c>
      <c r="D49" s="22">
        <f t="shared" si="11"/>
        <v>10884.615357884155</v>
      </c>
      <c r="E49" s="22">
        <f t="shared" si="4"/>
        <v>9042.0021538987494</v>
      </c>
      <c r="F49" s="22">
        <f t="shared" si="12"/>
        <v>9600</v>
      </c>
      <c r="G49" s="22">
        <f t="shared" si="6"/>
        <v>-1479.3044480939534</v>
      </c>
      <c r="H49" s="22">
        <f t="shared" si="7"/>
        <v>-2400.6110500866571</v>
      </c>
      <c r="I49" s="22">
        <f t="shared" si="8"/>
        <v>1284.6153578841549</v>
      </c>
      <c r="J49" s="22">
        <f t="shared" si="8"/>
        <v>-557.99784610125062</v>
      </c>
      <c r="K49" s="22"/>
      <c r="L49" s="22"/>
      <c r="M49" s="22"/>
      <c r="N49" s="22"/>
      <c r="O49" s="22"/>
      <c r="P49" s="22"/>
      <c r="Q49" s="22"/>
      <c r="R49" s="22">
        <f>K49/'iBOXX Data'!C48+R48</f>
        <v>18.322550050859256</v>
      </c>
      <c r="S49" s="22">
        <f>L49/'iBOXX Data'!B48+S48</f>
        <v>5.7073008346948493</v>
      </c>
      <c r="T49" s="22">
        <f>M49/'MSCI Data'!B50+T48</f>
        <v>10.998108687286484</v>
      </c>
      <c r="U49" s="22">
        <f>N49/'MSCI Data'!C50+U48</f>
        <v>10.209803597014906</v>
      </c>
      <c r="V49" s="22">
        <f>O49/'MSCI Data'!D50+V48</f>
        <v>10.191865788548066</v>
      </c>
      <c r="W49" s="22">
        <f>P49/'MSCI Data'!E50+W48</f>
        <v>10.18057860500984</v>
      </c>
      <c r="X49" s="22">
        <f>Q49/'MSCI Data'!F50+X48</f>
        <v>17.086552680394366</v>
      </c>
      <c r="Y49" s="22">
        <f>R49*'iBOXX Data'!C48</f>
        <v>2073.3181217248261</v>
      </c>
      <c r="Z49" s="22">
        <f>S49*'iBOXX Data'!B48</f>
        <v>647.83571774621237</v>
      </c>
      <c r="AA49" s="22">
        <f>T49*'MSCI Data'!B50</f>
        <v>838.38582523184868</v>
      </c>
      <c r="AB49" s="22">
        <f>U49*'MSCI Data'!C50</f>
        <v>872.9382075447744</v>
      </c>
      <c r="AC49" s="22">
        <f>V49*'MSCI Data'!D50</f>
        <v>931.23077709963684</v>
      </c>
      <c r="AD49" s="22">
        <f>W49*'MSCI Data'!E50</f>
        <v>838.16703655046012</v>
      </c>
      <c r="AE49" s="22">
        <f>X49*'MSCI Data'!F50</f>
        <v>1918.8198660082871</v>
      </c>
    </row>
    <row r="50" spans="1:31">
      <c r="A50" s="20">
        <f>'MSCI Data'!A51</f>
        <v>37589</v>
      </c>
      <c r="B50" s="22">
        <f t="shared" si="9"/>
        <v>8436.9688882090159</v>
      </c>
      <c r="C50" s="22">
        <f t="shared" si="10"/>
        <v>7597.9076953312078</v>
      </c>
      <c r="D50" s="22">
        <f t="shared" si="11"/>
        <v>10954.152466842441</v>
      </c>
      <c r="E50" s="22">
        <f t="shared" si="4"/>
        <v>9276.0300810868248</v>
      </c>
      <c r="F50" s="22">
        <f t="shared" si="12"/>
        <v>9600</v>
      </c>
      <c r="G50" s="22">
        <f t="shared" si="6"/>
        <v>-1163.0311117909841</v>
      </c>
      <c r="H50" s="22">
        <f t="shared" si="7"/>
        <v>-2002.0923046687922</v>
      </c>
      <c r="I50" s="22">
        <f t="shared" si="8"/>
        <v>1354.1524668424408</v>
      </c>
      <c r="J50" s="22">
        <f t="shared" si="8"/>
        <v>-323.96991891317521</v>
      </c>
      <c r="K50" s="22"/>
      <c r="L50" s="22"/>
      <c r="M50" s="22"/>
      <c r="N50" s="22"/>
      <c r="O50" s="22"/>
      <c r="P50" s="22"/>
      <c r="Q50" s="22"/>
      <c r="R50" s="22">
        <f>K50/'iBOXX Data'!C49+R49</f>
        <v>18.322550050859256</v>
      </c>
      <c r="S50" s="22">
        <f>L50/'iBOXX Data'!B49+S49</f>
        <v>5.7073008346948493</v>
      </c>
      <c r="T50" s="22">
        <f>M50/'MSCI Data'!B51+T49</f>
        <v>10.998108687286484</v>
      </c>
      <c r="U50" s="22">
        <f>N50/'MSCI Data'!C51+U49</f>
        <v>10.209803597014906</v>
      </c>
      <c r="V50" s="22">
        <f>O50/'MSCI Data'!D51+V49</f>
        <v>10.191865788548066</v>
      </c>
      <c r="W50" s="22">
        <f>P50/'MSCI Data'!E51+W49</f>
        <v>10.18057860500984</v>
      </c>
      <c r="X50" s="22">
        <f>Q50/'MSCI Data'!F51+X49</f>
        <v>17.086552680394366</v>
      </c>
      <c r="Y50" s="22">
        <f>R50*'iBOXX Data'!C49</f>
        <v>2084.5385140629273</v>
      </c>
      <c r="Z50" s="22">
        <f>S50*'iBOXX Data'!B49</f>
        <v>653.99960264768276</v>
      </c>
      <c r="AA50" s="22">
        <f>T50*'MSCI Data'!B51</f>
        <v>874.67958389989406</v>
      </c>
      <c r="AB50" s="22">
        <f>U50*'MSCI Data'!C51</f>
        <v>933.99283305492361</v>
      </c>
      <c r="AC50" s="22">
        <f>V50*'MSCI Data'!D51</f>
        <v>966.90230735955504</v>
      </c>
      <c r="AD50" s="22">
        <f>W50*'MSCI Data'!E51</f>
        <v>883.06338819855353</v>
      </c>
      <c r="AE50" s="22">
        <f>X50*'MSCI Data'!F51</f>
        <v>2039.7926589854794</v>
      </c>
    </row>
    <row r="51" spans="1:31">
      <c r="A51" s="20">
        <f>'MSCI Data'!A52</f>
        <v>37621</v>
      </c>
      <c r="B51" s="22">
        <f t="shared" si="9"/>
        <v>8588.9278718213354</v>
      </c>
      <c r="C51" s="22">
        <f t="shared" si="10"/>
        <v>7514.2507951613916</v>
      </c>
      <c r="D51" s="22">
        <f t="shared" si="11"/>
        <v>11812.959101801172</v>
      </c>
      <c r="E51" s="22">
        <f t="shared" si="4"/>
        <v>9663.6049484812829</v>
      </c>
      <c r="F51" s="22">
        <f t="shared" si="12"/>
        <v>10200</v>
      </c>
      <c r="G51" s="22">
        <f t="shared" si="6"/>
        <v>-1611.0721281786646</v>
      </c>
      <c r="H51" s="22">
        <f t="shared" si="7"/>
        <v>-2685.7492048386084</v>
      </c>
      <c r="I51" s="22">
        <f t="shared" si="8"/>
        <v>1612.9591018011724</v>
      </c>
      <c r="J51" s="22">
        <f t="shared" si="8"/>
        <v>-536.39505151871708</v>
      </c>
      <c r="K51" s="22">
        <v>75</v>
      </c>
      <c r="L51" s="22">
        <v>75</v>
      </c>
      <c r="M51" s="22">
        <v>75</v>
      </c>
      <c r="N51" s="22">
        <v>75</v>
      </c>
      <c r="O51" s="22">
        <v>75</v>
      </c>
      <c r="P51" s="22">
        <v>75</v>
      </c>
      <c r="Q51" s="22">
        <v>150</v>
      </c>
      <c r="R51" s="22">
        <f>K51/'iBOXX Data'!C50+R50</f>
        <v>18.969163645975573</v>
      </c>
      <c r="S51" s="22">
        <f>L51/'iBOXX Data'!B50+S50</f>
        <v>6.3386139660079808</v>
      </c>
      <c r="T51" s="22">
        <f>M51/'MSCI Data'!B52+T50</f>
        <v>12.031166538526154</v>
      </c>
      <c r="U51" s="22">
        <f>N51/'MSCI Data'!C52+U50</f>
        <v>11.119887324717855</v>
      </c>
      <c r="V51" s="22">
        <f>O51/'MSCI Data'!D52+V50</f>
        <v>11.048127918928246</v>
      </c>
      <c r="W51" s="22">
        <f>P51/'MSCI Data'!E52+W50</f>
        <v>11.152962891279774</v>
      </c>
      <c r="X51" s="22">
        <f>Q51/'MSCI Data'!F52+X50</f>
        <v>18.458671231437176</v>
      </c>
      <c r="Y51" s="22">
        <f>R51*'iBOXX Data'!C50</f>
        <v>2200.2124362885452</v>
      </c>
      <c r="Z51" s="22">
        <f>S51*'iBOXX Data'!B50</f>
        <v>753.02733916174805</v>
      </c>
      <c r="AA51" s="22">
        <f>T51*'MSCI Data'!B52</f>
        <v>873.46269069699872</v>
      </c>
      <c r="AB51" s="22">
        <f>U51*'MSCI Data'!C52</f>
        <v>916.38991442999838</v>
      </c>
      <c r="AC51" s="22">
        <f>V51*'MSCI Data'!D52</f>
        <v>967.70552441892517</v>
      </c>
      <c r="AD51" s="22">
        <f>W51*'MSCI Data'!E52</f>
        <v>860.22802780440895</v>
      </c>
      <c r="AE51" s="22">
        <f>X51*'MSCI Data'!F52</f>
        <v>2017.901939020712</v>
      </c>
    </row>
    <row r="52" spans="1:31">
      <c r="A52" s="20">
        <f>'MSCI Data'!A53</f>
        <v>37652</v>
      </c>
      <c r="B52" s="22">
        <f t="shared" si="9"/>
        <v>8363.0671813586468</v>
      </c>
      <c r="C52" s="22">
        <f t="shared" si="10"/>
        <v>7154.5169713403166</v>
      </c>
      <c r="D52" s="22">
        <f t="shared" si="11"/>
        <v>11988.71781141364</v>
      </c>
      <c r="E52" s="22">
        <f t="shared" si="4"/>
        <v>9571.617391376978</v>
      </c>
      <c r="F52" s="22">
        <f t="shared" si="12"/>
        <v>10200</v>
      </c>
      <c r="G52" s="22">
        <f t="shared" si="6"/>
        <v>-1836.9328186413532</v>
      </c>
      <c r="H52" s="22">
        <f t="shared" si="7"/>
        <v>-3045.4830286596834</v>
      </c>
      <c r="I52" s="22">
        <f t="shared" si="8"/>
        <v>1788.7178114136404</v>
      </c>
      <c r="J52" s="22">
        <f t="shared" si="8"/>
        <v>-628.38260862302195</v>
      </c>
      <c r="K52" s="22"/>
      <c r="L52" s="22"/>
      <c r="M52" s="22"/>
      <c r="N52" s="22"/>
      <c r="O52" s="22"/>
      <c r="P52" s="22"/>
      <c r="Q52" s="22"/>
      <c r="R52" s="22">
        <f>K52/'iBOXX Data'!C51+R51</f>
        <v>18.969163645975573</v>
      </c>
      <c r="S52" s="22">
        <f>L52/'iBOXX Data'!B51+S51</f>
        <v>6.3386139660079808</v>
      </c>
      <c r="T52" s="22">
        <f>M52/'MSCI Data'!B53+T51</f>
        <v>12.031166538526154</v>
      </c>
      <c r="U52" s="22">
        <f>N52/'MSCI Data'!C53+U51</f>
        <v>11.119887324717855</v>
      </c>
      <c r="V52" s="22">
        <f>O52/'MSCI Data'!D53+V51</f>
        <v>11.048127918928246</v>
      </c>
      <c r="W52" s="22">
        <f>P52/'MSCI Data'!E53+W51</f>
        <v>11.152962891279774</v>
      </c>
      <c r="X52" s="22">
        <f>Q52/'MSCI Data'!F53+X51</f>
        <v>18.458671231437176</v>
      </c>
      <c r="Y52" s="22">
        <f>R52*'iBOXX Data'!C51</f>
        <v>2226.5307668661599</v>
      </c>
      <c r="Z52" s="22">
        <f>S52*'iBOXX Data'!B51</f>
        <v>770.64868598725025</v>
      </c>
      <c r="AA52" s="22">
        <f>T52*'MSCI Data'!B53</f>
        <v>812.82561134282696</v>
      </c>
      <c r="AB52" s="22">
        <f>U52*'MSCI Data'!C53</f>
        <v>856.6761194962636</v>
      </c>
      <c r="AC52" s="22">
        <f>V52*'MSCI Data'!D53</f>
        <v>915.44787936239447</v>
      </c>
      <c r="AD52" s="22">
        <f>W52*'MSCI Data'!E53</f>
        <v>819.51971325123782</v>
      </c>
      <c r="AE52" s="22">
        <f>X52*'MSCI Data'!F53</f>
        <v>1961.4184050525143</v>
      </c>
    </row>
    <row r="53" spans="1:31">
      <c r="A53" s="20">
        <f>'MSCI Data'!A54</f>
        <v>37680</v>
      </c>
      <c r="B53" s="22">
        <f t="shared" si="9"/>
        <v>8211.0405745979078</v>
      </c>
      <c r="C53" s="22">
        <f t="shared" si="10"/>
        <v>6896.1442210262639</v>
      </c>
      <c r="D53" s="22">
        <f t="shared" si="11"/>
        <v>12155.72963531284</v>
      </c>
      <c r="E53" s="22">
        <f t="shared" si="4"/>
        <v>9525.9369281695526</v>
      </c>
      <c r="F53" s="22">
        <f t="shared" si="12"/>
        <v>10200</v>
      </c>
      <c r="G53" s="22">
        <f t="shared" si="6"/>
        <v>-1988.9594254020922</v>
      </c>
      <c r="H53" s="22">
        <f t="shared" si="7"/>
        <v>-3303.8557789737361</v>
      </c>
      <c r="I53" s="22">
        <f t="shared" si="8"/>
        <v>1955.7296353128404</v>
      </c>
      <c r="J53" s="22">
        <f t="shared" si="8"/>
        <v>-674.06307183044737</v>
      </c>
      <c r="K53" s="22"/>
      <c r="L53" s="22"/>
      <c r="M53" s="22"/>
      <c r="N53" s="22"/>
      <c r="O53" s="22"/>
      <c r="P53" s="22"/>
      <c r="Q53" s="22"/>
      <c r="R53" s="22">
        <f>K53/'iBOXX Data'!C52+R52</f>
        <v>18.969163645975573</v>
      </c>
      <c r="S53" s="22">
        <f>L53/'iBOXX Data'!B52+S52</f>
        <v>6.3386139660079808</v>
      </c>
      <c r="T53" s="22">
        <f>M53/'MSCI Data'!B54+T52</f>
        <v>12.031166538526154</v>
      </c>
      <c r="U53" s="22">
        <f>N53/'MSCI Data'!C54+U52</f>
        <v>11.119887324717855</v>
      </c>
      <c r="V53" s="22">
        <f>O53/'MSCI Data'!D54+V52</f>
        <v>11.048127918928246</v>
      </c>
      <c r="W53" s="22">
        <f>P53/'MSCI Data'!E54+W52</f>
        <v>11.152962891279774</v>
      </c>
      <c r="X53" s="22">
        <f>Q53/'MSCI Data'!F54+X52</f>
        <v>18.458671231437176</v>
      </c>
      <c r="Y53" s="22">
        <f>R53*'iBOXX Data'!C52</f>
        <v>2250.852534434438</v>
      </c>
      <c r="Z53" s="22">
        <f>S53*'iBOXX Data'!B52</f>
        <v>788.07987439377223</v>
      </c>
      <c r="AA53" s="22">
        <f>T53*'MSCI Data'!B54</f>
        <v>781.42426667727375</v>
      </c>
      <c r="AB53" s="22">
        <f>U53*'MSCI Data'!C54</f>
        <v>821.53727555015507</v>
      </c>
      <c r="AC53" s="22">
        <f>V53*'MSCI Data'!D54</f>
        <v>875.01173117911719</v>
      </c>
      <c r="AD53" s="22">
        <f>W53*'MSCI Data'!E54</f>
        <v>802.12109114084137</v>
      </c>
      <c r="AE53" s="22">
        <f>X53*'MSCI Data'!F54</f>
        <v>1892.0138012223106</v>
      </c>
    </row>
    <row r="54" spans="1:31">
      <c r="A54" s="20">
        <f>'MSCI Data'!A55</f>
        <v>37711</v>
      </c>
      <c r="B54" s="22">
        <f t="shared" si="9"/>
        <v>8639.4285019783547</v>
      </c>
      <c r="C54" s="22">
        <f t="shared" si="10"/>
        <v>7283.4315585188915</v>
      </c>
      <c r="D54" s="22">
        <f t="shared" si="11"/>
        <v>12707.419332356742</v>
      </c>
      <c r="E54" s="22">
        <f t="shared" si="4"/>
        <v>9995.425445437817</v>
      </c>
      <c r="F54" s="22">
        <f t="shared" si="12"/>
        <v>10800</v>
      </c>
      <c r="G54" s="22">
        <f t="shared" si="6"/>
        <v>-2160.5714980216453</v>
      </c>
      <c r="H54" s="22">
        <f t="shared" si="7"/>
        <v>-3516.5684414811085</v>
      </c>
      <c r="I54" s="22">
        <f t="shared" si="8"/>
        <v>1907.4193323567415</v>
      </c>
      <c r="J54" s="22">
        <f t="shared" si="8"/>
        <v>-804.57455456218304</v>
      </c>
      <c r="K54" s="22">
        <v>75</v>
      </c>
      <c r="L54" s="22">
        <v>75</v>
      </c>
      <c r="M54" s="22">
        <v>75</v>
      </c>
      <c r="N54" s="22">
        <v>75</v>
      </c>
      <c r="O54" s="22">
        <v>75</v>
      </c>
      <c r="P54" s="22">
        <v>75</v>
      </c>
      <c r="Q54" s="22">
        <v>150</v>
      </c>
      <c r="R54" s="22">
        <f>K54/'iBOXX Data'!C53+R53</f>
        <v>19.603274963830117</v>
      </c>
      <c r="S54" s="22">
        <f>L54/'iBOXX Data'!B53+S53</f>
        <v>6.9455573988800374</v>
      </c>
      <c r="T54" s="22">
        <f>M54/'MSCI Data'!B55+T53</f>
        <v>13.222966951683631</v>
      </c>
      <c r="U54" s="22">
        <f>N54/'MSCI Data'!C55+U53</f>
        <v>12.176671881572863</v>
      </c>
      <c r="V54" s="22">
        <f>O54/'MSCI Data'!D55+V53</f>
        <v>12.013130492268441</v>
      </c>
      <c r="W54" s="22">
        <f>P54/'MSCI Data'!E55+W53</f>
        <v>12.200302648296951</v>
      </c>
      <c r="X54" s="22">
        <f>Q54/'MSCI Data'!F55+X53</f>
        <v>19.989283476335135</v>
      </c>
      <c r="Y54" s="22">
        <f>R54*'iBOXX Data'!C53</f>
        <v>2318.5923053095789</v>
      </c>
      <c r="Z54" s="22">
        <f>S54*'iBOXX Data'!B53</f>
        <v>858.26252777960622</v>
      </c>
      <c r="AA54" s="22">
        <f>T54*'MSCI Data'!B55</f>
        <v>832.12131026945087</v>
      </c>
      <c r="AB54" s="22">
        <f>U54*'MSCI Data'!C55</f>
        <v>864.17840343522607</v>
      </c>
      <c r="AC54" s="22">
        <f>V54*'MSCI Data'!D55</f>
        <v>933.66050185910331</v>
      </c>
      <c r="AD54" s="22">
        <f>W54*'MSCI Data'!E55</f>
        <v>873.6636726445447</v>
      </c>
      <c r="AE54" s="22">
        <f>X54*'MSCI Data'!F55</f>
        <v>1958.9497806808433</v>
      </c>
    </row>
    <row r="55" spans="1:31">
      <c r="A55" s="20">
        <f>'MSCI Data'!A56</f>
        <v>37741</v>
      </c>
      <c r="B55" s="22">
        <f t="shared" si="9"/>
        <v>9093.0838890939667</v>
      </c>
      <c r="C55" s="22">
        <f t="shared" si="10"/>
        <v>7895.4910543504784</v>
      </c>
      <c r="D55" s="22">
        <f t="shared" si="11"/>
        <v>12685.862393324429</v>
      </c>
      <c r="E55" s="22">
        <f t="shared" si="4"/>
        <v>10290.676723837454</v>
      </c>
      <c r="F55" s="22">
        <f t="shared" si="12"/>
        <v>10800</v>
      </c>
      <c r="G55" s="22">
        <f t="shared" si="6"/>
        <v>-1706.9161109060333</v>
      </c>
      <c r="H55" s="22">
        <f t="shared" si="7"/>
        <v>-2904.5089456495216</v>
      </c>
      <c r="I55" s="22">
        <f t="shared" si="8"/>
        <v>1885.8623933244289</v>
      </c>
      <c r="J55" s="22">
        <f t="shared" si="8"/>
        <v>-509.32327616254588</v>
      </c>
      <c r="K55" s="22"/>
      <c r="L55" s="22"/>
      <c r="M55" s="22"/>
      <c r="N55" s="22"/>
      <c r="O55" s="22"/>
      <c r="P55" s="22"/>
      <c r="Q55" s="22"/>
      <c r="R55" s="22">
        <f>K55/'iBOXX Data'!C54+R54</f>
        <v>19.603274963830117</v>
      </c>
      <c r="S55" s="22">
        <f>L55/'iBOXX Data'!B54+S54</f>
        <v>6.9455573988800374</v>
      </c>
      <c r="T55" s="22">
        <f>M55/'MSCI Data'!B56+T54</f>
        <v>13.222966951683631</v>
      </c>
      <c r="U55" s="22">
        <f>N55/'MSCI Data'!C56+U54</f>
        <v>12.176671881572863</v>
      </c>
      <c r="V55" s="22">
        <f>O55/'MSCI Data'!D56+V54</f>
        <v>12.013130492268441</v>
      </c>
      <c r="W55" s="22">
        <f>P55/'MSCI Data'!E56+W54</f>
        <v>12.200302648296951</v>
      </c>
      <c r="X55" s="22">
        <f>Q55/'MSCI Data'!F56+X54</f>
        <v>19.989283476335135</v>
      </c>
      <c r="Y55" s="22">
        <f>R55*'iBOXX Data'!C54</f>
        <v>2320.8431836902691</v>
      </c>
      <c r="Z55" s="22">
        <f>S55*'iBOXX Data'!B54</f>
        <v>850.6224146408382</v>
      </c>
      <c r="AA55" s="22">
        <f>T55*'MSCI Data'!B56</f>
        <v>918.73174380297871</v>
      </c>
      <c r="AB55" s="22">
        <f>U55*'MSCI Data'!C56</f>
        <v>965.61008020872805</v>
      </c>
      <c r="AC55" s="22">
        <f>V55*'MSCI Data'!D56</f>
        <v>1036.3727675679984</v>
      </c>
      <c r="AD55" s="22">
        <f>W55*'MSCI Data'!E56</f>
        <v>924.4169316614599</v>
      </c>
      <c r="AE55" s="22">
        <f>X55*'MSCI Data'!F56</f>
        <v>2076.4867675216938</v>
      </c>
    </row>
    <row r="56" spans="1:31">
      <c r="A56" s="20">
        <f>'MSCI Data'!A57</f>
        <v>37771</v>
      </c>
      <c r="B56" s="22">
        <f t="shared" si="9"/>
        <v>9270.6874656709115</v>
      </c>
      <c r="C56" s="22">
        <f t="shared" si="10"/>
        <v>8030.1337168216623</v>
      </c>
      <c r="D56" s="22">
        <f t="shared" si="11"/>
        <v>12992.348712218663</v>
      </c>
      <c r="E56" s="22">
        <f t="shared" si="4"/>
        <v>10511.241214520163</v>
      </c>
      <c r="F56" s="22">
        <f t="shared" si="12"/>
        <v>10800</v>
      </c>
      <c r="G56" s="22">
        <f t="shared" si="6"/>
        <v>-1529.3125343290885</v>
      </c>
      <c r="H56" s="22">
        <f t="shared" si="7"/>
        <v>-2769.8662831783377</v>
      </c>
      <c r="I56" s="22">
        <f t="shared" si="8"/>
        <v>2192.3487122186634</v>
      </c>
      <c r="J56" s="22">
        <f t="shared" si="8"/>
        <v>-288.75878547983666</v>
      </c>
      <c r="K56" s="22"/>
      <c r="L56" s="22"/>
      <c r="M56" s="22"/>
      <c r="N56" s="22"/>
      <c r="O56" s="22"/>
      <c r="P56" s="22"/>
      <c r="Q56" s="22"/>
      <c r="R56" s="22">
        <f>K56/'iBOXX Data'!C55+R55</f>
        <v>19.603274963830117</v>
      </c>
      <c r="S56" s="22">
        <f>L56/'iBOXX Data'!B55+S55</f>
        <v>6.9455573988800374</v>
      </c>
      <c r="T56" s="22">
        <f>M56/'MSCI Data'!B57+T55</f>
        <v>13.222966951683631</v>
      </c>
      <c r="U56" s="22">
        <f>N56/'MSCI Data'!C57+U55</f>
        <v>12.176671881572863</v>
      </c>
      <c r="V56" s="22">
        <f>O56/'MSCI Data'!D57+V55</f>
        <v>12.013130492268441</v>
      </c>
      <c r="W56" s="22">
        <f>P56/'MSCI Data'!E57+W55</f>
        <v>12.200302648296951</v>
      </c>
      <c r="X56" s="22">
        <f>Q56/'MSCI Data'!F57+X55</f>
        <v>19.989283476335135</v>
      </c>
      <c r="Y56" s="22">
        <f>R56*'iBOXX Data'!C55</f>
        <v>2373.3636792397137</v>
      </c>
      <c r="Z56" s="22">
        <f>S56*'iBOXX Data'!B55</f>
        <v>874.72349881495188</v>
      </c>
      <c r="AA56" s="22">
        <f>T56*'MSCI Data'!B57</f>
        <v>924.0209305836521</v>
      </c>
      <c r="AB56" s="22">
        <f>U56*'MSCI Data'!C57</f>
        <v>982.29212068648292</v>
      </c>
      <c r="AC56" s="22">
        <f>V56*'MSCI Data'!D57</f>
        <v>1088.0292286847528</v>
      </c>
      <c r="AD56" s="22">
        <f>W56*'MSCI Data'!E57</f>
        <v>922.58688626421554</v>
      </c>
      <c r="AE56" s="22">
        <f>X56*'MSCI Data'!F57</f>
        <v>2105.671121397143</v>
      </c>
    </row>
    <row r="57" spans="1:31">
      <c r="A57" s="20">
        <f>'MSCI Data'!A58</f>
        <v>37802</v>
      </c>
      <c r="B57" s="22">
        <f t="shared" si="9"/>
        <v>10180.628728264488</v>
      </c>
      <c r="C57" s="22">
        <f t="shared" si="10"/>
        <v>9050.8256281849517</v>
      </c>
      <c r="D57" s="22">
        <f t="shared" si="11"/>
        <v>13570.038028503099</v>
      </c>
      <c r="E57" s="22">
        <f t="shared" si="4"/>
        <v>11310.431828344026</v>
      </c>
      <c r="F57" s="22">
        <f t="shared" si="12"/>
        <v>11400</v>
      </c>
      <c r="G57" s="22">
        <f t="shared" si="6"/>
        <v>-1219.371271735512</v>
      </c>
      <c r="H57" s="22">
        <f t="shared" si="7"/>
        <v>-2349.1743718150483</v>
      </c>
      <c r="I57" s="22">
        <f t="shared" si="8"/>
        <v>2170.0380285030988</v>
      </c>
      <c r="J57" s="22">
        <f t="shared" si="8"/>
        <v>-89.568171655973856</v>
      </c>
      <c r="K57" s="22">
        <v>75</v>
      </c>
      <c r="L57" s="22">
        <v>75</v>
      </c>
      <c r="M57" s="22">
        <v>75</v>
      </c>
      <c r="N57" s="22">
        <v>75</v>
      </c>
      <c r="O57" s="22">
        <v>75</v>
      </c>
      <c r="P57" s="22">
        <v>75</v>
      </c>
      <c r="Q57" s="22">
        <v>150</v>
      </c>
      <c r="R57" s="22">
        <f>K57/'iBOXX Data'!C56+R56</f>
        <v>20.223193502267321</v>
      </c>
      <c r="S57" s="22">
        <f>L57/'iBOXX Data'!B56+S56</f>
        <v>7.5437389270344477</v>
      </c>
      <c r="T57" s="22">
        <f>M57/'MSCI Data'!B58+T56</f>
        <v>14.263621870512548</v>
      </c>
      <c r="U57" s="22">
        <f>N57/'MSCI Data'!C58+U56</f>
        <v>13.072301210447954</v>
      </c>
      <c r="V57" s="22">
        <f>O57/'MSCI Data'!D58+V56</f>
        <v>12.806529413245908</v>
      </c>
      <c r="W57" s="22">
        <f>P57/'MSCI Data'!E58+W56</f>
        <v>13.158157054427219</v>
      </c>
      <c r="X57" s="22">
        <f>Q57/'MSCI Data'!F58+X56</f>
        <v>21.307501245910668</v>
      </c>
      <c r="Y57" s="22">
        <f>R57*'iBOXX Data'!C56</f>
        <v>2446.6755204541955</v>
      </c>
      <c r="Z57" s="22">
        <f>S57*'iBOXX Data'!B56</f>
        <v>945.83398667157905</v>
      </c>
      <c r="AA57" s="22">
        <f>T57*'MSCI Data'!B58</f>
        <v>1027.9792282078392</v>
      </c>
      <c r="AB57" s="22">
        <f>U57*'MSCI Data'!C58</f>
        <v>1094.6745033629115</v>
      </c>
      <c r="AC57" s="22">
        <f>V57*'MSCI Data'!D58</f>
        <v>1210.6012254341356</v>
      </c>
      <c r="AD57" s="22">
        <f>W57*'MSCI Data'!E58</f>
        <v>1030.2836973616513</v>
      </c>
      <c r="AE57" s="22">
        <f>X57*'MSCI Data'!F58</f>
        <v>2424.5805667721752</v>
      </c>
    </row>
    <row r="58" spans="1:31">
      <c r="A58" s="20">
        <f>'MSCI Data'!A59</f>
        <v>37833</v>
      </c>
      <c r="B58" s="22">
        <f t="shared" si="9"/>
        <v>10549.403487572428</v>
      </c>
      <c r="C58" s="22">
        <f t="shared" si="10"/>
        <v>9606.642662847149</v>
      </c>
      <c r="D58" s="22">
        <f t="shared" si="11"/>
        <v>13377.685961748266</v>
      </c>
      <c r="E58" s="22">
        <f t="shared" si="4"/>
        <v>11492.164312297708</v>
      </c>
      <c r="F58" s="22">
        <f t="shared" si="12"/>
        <v>11400</v>
      </c>
      <c r="G58" s="22">
        <f t="shared" si="6"/>
        <v>-850.59651242757172</v>
      </c>
      <c r="H58" s="22">
        <f t="shared" si="7"/>
        <v>-1793.357337152851</v>
      </c>
      <c r="I58" s="22">
        <f t="shared" si="8"/>
        <v>1977.685961748266</v>
      </c>
      <c r="J58" s="22">
        <f t="shared" si="8"/>
        <v>92.164312297707511</v>
      </c>
      <c r="K58" s="22"/>
      <c r="L58" s="22"/>
      <c r="M58" s="22"/>
      <c r="N58" s="22"/>
      <c r="O58" s="22"/>
      <c r="P58" s="22"/>
      <c r="Q58" s="22"/>
      <c r="R58" s="22">
        <f>K58/'iBOXX Data'!C57+R57</f>
        <v>20.223193502267321</v>
      </c>
      <c r="S58" s="22">
        <f>L58/'iBOXX Data'!B57+S57</f>
        <v>7.5437389270344477</v>
      </c>
      <c r="T58" s="22">
        <f>M58/'MSCI Data'!B59+T57</f>
        <v>14.263621870512548</v>
      </c>
      <c r="U58" s="22">
        <f>N58/'MSCI Data'!C59+U57</f>
        <v>13.072301210447954</v>
      </c>
      <c r="V58" s="22">
        <f>O58/'MSCI Data'!D59+V57</f>
        <v>12.806529413245908</v>
      </c>
      <c r="W58" s="22">
        <f>P58/'MSCI Data'!E59+W57</f>
        <v>13.158157054427219</v>
      </c>
      <c r="X58" s="22">
        <f>Q58/'MSCI Data'!F59+X57</f>
        <v>21.307501245910668</v>
      </c>
      <c r="Y58" s="22">
        <f>R58*'iBOXX Data'!C57</f>
        <v>2408.1680522028209</v>
      </c>
      <c r="Z58" s="22">
        <f>S58*'iBOXX Data'!B57</f>
        <v>936.25343823424532</v>
      </c>
      <c r="AA58" s="22">
        <f>T58*'MSCI Data'!B59</f>
        <v>1068.4879143200949</v>
      </c>
      <c r="AB58" s="22">
        <f>U58*'MSCI Data'!C59</f>
        <v>1157.421549173062</v>
      </c>
      <c r="AC58" s="22">
        <f>V58*'MSCI Data'!D59</f>
        <v>1287.952663090141</v>
      </c>
      <c r="AD58" s="22">
        <f>W58*'MSCI Data'!E59</f>
        <v>1069.2318422427559</v>
      </c>
      <c r="AE58" s="22">
        <f>X58*'MSCI Data'!F59</f>
        <v>2621.8880283093076</v>
      </c>
    </row>
    <row r="59" spans="1:31">
      <c r="A59" s="20">
        <f>'MSCI Data'!A60</f>
        <v>37862</v>
      </c>
      <c r="B59" s="22">
        <f t="shared" si="9"/>
        <v>10976.362229885086</v>
      </c>
      <c r="C59" s="22">
        <f t="shared" si="10"/>
        <v>10161.052482169465</v>
      </c>
      <c r="D59" s="22">
        <f t="shared" si="11"/>
        <v>13422.291473031946</v>
      </c>
      <c r="E59" s="22">
        <f t="shared" si="4"/>
        <v>11791.671977600705</v>
      </c>
      <c r="F59" s="22">
        <f t="shared" si="12"/>
        <v>11400</v>
      </c>
      <c r="G59" s="22">
        <f t="shared" si="6"/>
        <v>-423.63777011491402</v>
      </c>
      <c r="H59" s="22">
        <f t="shared" si="7"/>
        <v>-1238.9475178305347</v>
      </c>
      <c r="I59" s="22">
        <f t="shared" si="8"/>
        <v>2022.2914730319462</v>
      </c>
      <c r="J59" s="22">
        <f t="shared" si="8"/>
        <v>391.67197760070485</v>
      </c>
      <c r="K59" s="22"/>
      <c r="L59" s="22"/>
      <c r="M59" s="22"/>
      <c r="N59" s="22"/>
      <c r="O59" s="22"/>
      <c r="P59" s="22"/>
      <c r="Q59" s="22"/>
      <c r="R59" s="22">
        <f>K59/'iBOXX Data'!C58+R58</f>
        <v>20.223193502267321</v>
      </c>
      <c r="S59" s="22">
        <f>L59/'iBOXX Data'!B58+S58</f>
        <v>7.5437389270344477</v>
      </c>
      <c r="T59" s="22">
        <f>M59/'MSCI Data'!B60+T58</f>
        <v>14.263621870512548</v>
      </c>
      <c r="U59" s="22">
        <f>N59/'MSCI Data'!C60+U58</f>
        <v>13.072301210447954</v>
      </c>
      <c r="V59" s="22">
        <f>O59/'MSCI Data'!D60+V58</f>
        <v>12.806529413245908</v>
      </c>
      <c r="W59" s="22">
        <f>P59/'MSCI Data'!E60+W58</f>
        <v>13.158157054427219</v>
      </c>
      <c r="X59" s="22">
        <f>Q59/'MSCI Data'!F60+X58</f>
        <v>21.307501245910668</v>
      </c>
      <c r="Y59" s="22">
        <f>R59*'iBOXX Data'!C58</f>
        <v>2413.5861884391952</v>
      </c>
      <c r="Z59" s="22">
        <f>S59*'iBOXX Data'!B58</f>
        <v>941.98667981879157</v>
      </c>
      <c r="AA59" s="22">
        <f>T59*'MSCI Data'!B60</f>
        <v>1089.8833471258638</v>
      </c>
      <c r="AB59" s="22">
        <f>U59*'MSCI Data'!C60</f>
        <v>1187.749287981301</v>
      </c>
      <c r="AC59" s="22">
        <f>V59*'MSCI Data'!D60</f>
        <v>1365.8163619226762</v>
      </c>
      <c r="AD59" s="22">
        <f>W59*'MSCI Data'!E60</f>
        <v>1114.8906472216183</v>
      </c>
      <c r="AE59" s="22">
        <f>X59*'MSCI Data'!F60</f>
        <v>2862.449717375639</v>
      </c>
    </row>
    <row r="60" spans="1:31">
      <c r="A60" s="20">
        <f>'MSCI Data'!A61</f>
        <v>37894</v>
      </c>
      <c r="B60" s="22">
        <f t="shared" si="9"/>
        <v>11287.389529293516</v>
      </c>
      <c r="C60" s="22">
        <f t="shared" si="10"/>
        <v>10298.759092763257</v>
      </c>
      <c r="D60" s="22">
        <f t="shared" si="11"/>
        <v>14253.28083888429</v>
      </c>
      <c r="E60" s="22">
        <f t="shared" si="4"/>
        <v>12276.019965823773</v>
      </c>
      <c r="F60" s="22">
        <f t="shared" si="12"/>
        <v>12000</v>
      </c>
      <c r="G60" s="22">
        <f t="shared" si="6"/>
        <v>-712.61047070648419</v>
      </c>
      <c r="H60" s="22">
        <f t="shared" si="7"/>
        <v>-1701.2409072367427</v>
      </c>
      <c r="I60" s="22">
        <f t="shared" si="8"/>
        <v>2253.2808388842896</v>
      </c>
      <c r="J60" s="22">
        <f t="shared" si="8"/>
        <v>276.01996582377251</v>
      </c>
      <c r="K60" s="22">
        <v>75</v>
      </c>
      <c r="L60" s="22">
        <v>75</v>
      </c>
      <c r="M60" s="22">
        <v>75</v>
      </c>
      <c r="N60" s="22">
        <v>75</v>
      </c>
      <c r="O60" s="22">
        <v>75</v>
      </c>
      <c r="P60" s="22">
        <v>75</v>
      </c>
      <c r="Q60" s="22">
        <v>150</v>
      </c>
      <c r="R60" s="22">
        <f>K60/'iBOXX Data'!C59+R59</f>
        <v>20.842084145773047</v>
      </c>
      <c r="S60" s="22">
        <f>L60/'iBOXX Data'!B59+S59</f>
        <v>8.1315132217052941</v>
      </c>
      <c r="T60" s="22">
        <f>M60/'MSCI Data'!B61+T59</f>
        <v>15.284724661526843</v>
      </c>
      <c r="U60" s="22">
        <f>N60/'MSCI Data'!C61+U59</f>
        <v>13.940155873720345</v>
      </c>
      <c r="V60" s="22">
        <f>O60/'MSCI Data'!D61+V59</f>
        <v>13.520407197369266</v>
      </c>
      <c r="W60" s="22">
        <f>P60/'MSCI Data'!E61+W59</f>
        <v>14.109330167933878</v>
      </c>
      <c r="X60" s="22">
        <f>Q60/'MSCI Data'!F61+X59</f>
        <v>22.485265065006146</v>
      </c>
      <c r="Y60" s="22">
        <f>R60*'iBOXX Data'!C59</f>
        <v>2525.7391226314767</v>
      </c>
      <c r="Z60" s="22">
        <f>S60*'iBOXX Data'!B59</f>
        <v>1037.5810870895955</v>
      </c>
      <c r="AA60" s="22">
        <f>T60*'MSCI Data'!B61</f>
        <v>1122.6630263891466</v>
      </c>
      <c r="AB60" s="22">
        <f>U60*'MSCI Data'!C61</f>
        <v>1204.7082706069123</v>
      </c>
      <c r="AC60" s="22">
        <f>V60*'MSCI Data'!D61</f>
        <v>1420.4539801556152</v>
      </c>
      <c r="AD60" s="22">
        <f>W60*'MSCI Data'!E61</f>
        <v>1112.5206837415863</v>
      </c>
      <c r="AE60" s="22">
        <f>X60*'MSCI Data'!F61</f>
        <v>2863.7233586791826</v>
      </c>
    </row>
    <row r="61" spans="1:31">
      <c r="A61" s="20">
        <f>'MSCI Data'!A62</f>
        <v>37925</v>
      </c>
      <c r="B61" s="22">
        <f t="shared" si="9"/>
        <v>11844.703104193053</v>
      </c>
      <c r="C61" s="22">
        <f t="shared" si="10"/>
        <v>11089.610562716407</v>
      </c>
      <c r="D61" s="22">
        <f t="shared" si="11"/>
        <v>14109.980728622984</v>
      </c>
      <c r="E61" s="22">
        <f t="shared" si="4"/>
        <v>12599.795645669696</v>
      </c>
      <c r="F61" s="22">
        <f t="shared" si="12"/>
        <v>12000</v>
      </c>
      <c r="G61" s="22">
        <f t="shared" si="6"/>
        <v>-155.29689580694685</v>
      </c>
      <c r="H61" s="22">
        <f t="shared" si="7"/>
        <v>-910.389437283593</v>
      </c>
      <c r="I61" s="22">
        <f t="shared" si="8"/>
        <v>2109.9807286229843</v>
      </c>
      <c r="J61" s="22">
        <f t="shared" si="8"/>
        <v>599.79564566969566</v>
      </c>
      <c r="K61" s="22"/>
      <c r="L61" s="22"/>
      <c r="M61" s="22"/>
      <c r="N61" s="22"/>
      <c r="O61" s="22"/>
      <c r="P61" s="22"/>
      <c r="Q61" s="22"/>
      <c r="R61" s="22">
        <f>K61/'iBOXX Data'!C60+R60</f>
        <v>20.842084145773047</v>
      </c>
      <c r="S61" s="22">
        <f>L61/'iBOXX Data'!B60+S60</f>
        <v>8.1315132217052941</v>
      </c>
      <c r="T61" s="22">
        <f>M61/'MSCI Data'!B62+T60</f>
        <v>15.284724661526843</v>
      </c>
      <c r="U61" s="22">
        <f>N61/'MSCI Data'!C62+U60</f>
        <v>13.940155873720345</v>
      </c>
      <c r="V61" s="22">
        <f>O61/'MSCI Data'!D62+V60</f>
        <v>13.520407197369266</v>
      </c>
      <c r="W61" s="22">
        <f>P61/'MSCI Data'!E62+W60</f>
        <v>14.109330167933878</v>
      </c>
      <c r="X61" s="22">
        <f>Q61/'MSCI Data'!F62+X60</f>
        <v>22.485265065006146</v>
      </c>
      <c r="Y61" s="22">
        <f>R61*'iBOXX Data'!C60</f>
        <v>2492.4348641648794</v>
      </c>
      <c r="Z61" s="22">
        <f>S61*'iBOXX Data'!B60</f>
        <v>1035.0603179908669</v>
      </c>
      <c r="AA61" s="22">
        <f>T61*'MSCI Data'!B62</f>
        <v>1198.9338024501656</v>
      </c>
      <c r="AB61" s="22">
        <f>U61*'MSCI Data'!C62</f>
        <v>1294.7616775511456</v>
      </c>
      <c r="AC61" s="22">
        <f>V61*'MSCI Data'!D62</f>
        <v>1539.1631553485174</v>
      </c>
      <c r="AD61" s="22">
        <f>W61*'MSCI Data'!E62</f>
        <v>1176.4359494023267</v>
      </c>
      <c r="AE61" s="22">
        <f>X61*'MSCI Data'!F62</f>
        <v>3107.9133372851497</v>
      </c>
    </row>
    <row r="62" spans="1:31">
      <c r="A62" s="20">
        <f>'MSCI Data'!A63</f>
        <v>37953</v>
      </c>
      <c r="B62" s="22">
        <f t="shared" si="9"/>
        <v>11772.174326145676</v>
      </c>
      <c r="C62" s="22">
        <f t="shared" si="10"/>
        <v>11008.923859107037</v>
      </c>
      <c r="D62" s="22">
        <f t="shared" si="11"/>
        <v>14061.925727261589</v>
      </c>
      <c r="E62" s="22">
        <f t="shared" si="4"/>
        <v>12535.424793184313</v>
      </c>
      <c r="F62" s="22">
        <f t="shared" si="12"/>
        <v>12000</v>
      </c>
      <c r="G62" s="22">
        <f t="shared" si="6"/>
        <v>-227.82567385432412</v>
      </c>
      <c r="H62" s="22">
        <f t="shared" si="7"/>
        <v>-991.07614089296294</v>
      </c>
      <c r="I62" s="22">
        <f t="shared" si="8"/>
        <v>2061.9257272615887</v>
      </c>
      <c r="J62" s="22">
        <f t="shared" si="8"/>
        <v>535.42479318431288</v>
      </c>
      <c r="K62" s="22"/>
      <c r="L62" s="22"/>
      <c r="M62" s="22"/>
      <c r="N62" s="22"/>
      <c r="O62" s="22"/>
      <c r="P62" s="22"/>
      <c r="Q62" s="22"/>
      <c r="R62" s="22">
        <f>K62/'iBOXX Data'!C61+R61</f>
        <v>20.842084145773047</v>
      </c>
      <c r="S62" s="22">
        <f>L62/'iBOXX Data'!B61+S61</f>
        <v>8.1315132217052941</v>
      </c>
      <c r="T62" s="22">
        <f>M62/'MSCI Data'!B63+T61</f>
        <v>15.284724661526843</v>
      </c>
      <c r="U62" s="22">
        <f>N62/'MSCI Data'!C63+U61</f>
        <v>13.940155873720345</v>
      </c>
      <c r="V62" s="22">
        <f>O62/'MSCI Data'!D63+V61</f>
        <v>13.520407197369266</v>
      </c>
      <c r="W62" s="22">
        <f>P62/'MSCI Data'!E63+W61</f>
        <v>14.109330167933878</v>
      </c>
      <c r="X62" s="22">
        <f>Q62/'MSCI Data'!F63+X61</f>
        <v>22.485265065006146</v>
      </c>
      <c r="Y62" s="22">
        <f>R62*'iBOXX Data'!C61</f>
        <v>2485.0560763609024</v>
      </c>
      <c r="Z62" s="22">
        <f>S62*'iBOXX Data'!B61</f>
        <v>1030.4253554544948</v>
      </c>
      <c r="AA62" s="22">
        <f>T62*'MSCI Data'!B63</f>
        <v>1210.3973459463107</v>
      </c>
      <c r="AB62" s="22">
        <f>U62*'MSCI Data'!C63</f>
        <v>1302.7075663991664</v>
      </c>
      <c r="AC62" s="22">
        <f>V62*'MSCI Data'!D63</f>
        <v>1548.3570322427283</v>
      </c>
      <c r="AD62" s="22">
        <f>W62*'MSCI Data'!E63</f>
        <v>1150.0515019882905</v>
      </c>
      <c r="AE62" s="22">
        <f>X62*'MSCI Data'!F63</f>
        <v>3045.1794477537824</v>
      </c>
    </row>
    <row r="63" spans="1:31">
      <c r="A63" s="20">
        <f>'MSCI Data'!A64</f>
        <v>37986</v>
      </c>
      <c r="B63" s="22">
        <f t="shared" si="9"/>
        <v>12552.335929082454</v>
      </c>
      <c r="C63" s="22">
        <f t="shared" si="10"/>
        <v>11790.479126864861</v>
      </c>
      <c r="D63" s="22">
        <f t="shared" si="11"/>
        <v>14837.906335735232</v>
      </c>
      <c r="E63" s="22">
        <f t="shared" si="4"/>
        <v>13314.192731300045</v>
      </c>
      <c r="F63" s="22">
        <f t="shared" si="12"/>
        <v>12600</v>
      </c>
      <c r="G63" s="22">
        <f t="shared" si="6"/>
        <v>-47.664070917546269</v>
      </c>
      <c r="H63" s="22">
        <f t="shared" si="7"/>
        <v>-809.52087313513948</v>
      </c>
      <c r="I63" s="22">
        <f t="shared" si="8"/>
        <v>2237.9063357352316</v>
      </c>
      <c r="J63" s="22">
        <f t="shared" si="8"/>
        <v>714.19273130004512</v>
      </c>
      <c r="K63" s="22">
        <v>75</v>
      </c>
      <c r="L63" s="22">
        <v>75</v>
      </c>
      <c r="M63" s="22">
        <v>75</v>
      </c>
      <c r="N63" s="22">
        <v>75</v>
      </c>
      <c r="O63" s="22">
        <v>75</v>
      </c>
      <c r="P63" s="22">
        <v>75</v>
      </c>
      <c r="Q63" s="22">
        <v>150</v>
      </c>
      <c r="R63" s="22">
        <f>K63/'iBOXX Data'!C62+R62</f>
        <v>21.463280056376945</v>
      </c>
      <c r="S63" s="22">
        <f>L63/'iBOXX Data'!B62+S62</f>
        <v>8.7161717811066044</v>
      </c>
      <c r="T63" s="22">
        <f>M63/'MSCI Data'!B64+T62</f>
        <v>16.205874256221023</v>
      </c>
      <c r="U63" s="22">
        <f>N63/'MSCI Data'!C64+U62</f>
        <v>14.713590956735711</v>
      </c>
      <c r="V63" s="22">
        <f>O63/'MSCI Data'!D64+V62</f>
        <v>14.175143120546918</v>
      </c>
      <c r="W63" s="22">
        <f>P63/'MSCI Data'!E64+W62</f>
        <v>15.03127239288778</v>
      </c>
      <c r="X63" s="22">
        <f>Q63/'MSCI Data'!F64+X62</f>
        <v>23.573246496789711</v>
      </c>
      <c r="Y63" s="22">
        <f>R63*'iBOXX Data'!C62</f>
        <v>2591.3660678534525</v>
      </c>
      <c r="Z63" s="22">
        <f>S63*'iBOXX Data'!B62</f>
        <v>1118.1105160803552</v>
      </c>
      <c r="AA63" s="22">
        <f>T63*'MSCI Data'!B64</f>
        <v>1319.4822819415158</v>
      </c>
      <c r="AB63" s="22">
        <f>U63*'MSCI Data'!C64</f>
        <v>1426.7769150746619</v>
      </c>
      <c r="AC63" s="22">
        <f>V63*'MSCI Data'!D64</f>
        <v>1623.7626444586494</v>
      </c>
      <c r="AD63" s="22">
        <f>W63*'MSCI Data'!E64</f>
        <v>1222.7940091614209</v>
      </c>
      <c r="AE63" s="22">
        <f>X63*'MSCI Data'!F64</f>
        <v>3250.0434945123975</v>
      </c>
    </row>
    <row r="64" spans="1:31">
      <c r="A64" s="20">
        <f>'MSCI Data'!A65</f>
        <v>38016</v>
      </c>
      <c r="B64" s="22">
        <f t="shared" si="9"/>
        <v>12958.927293630619</v>
      </c>
      <c r="C64" s="22">
        <f t="shared" si="10"/>
        <v>12305.821667091244</v>
      </c>
      <c r="D64" s="22">
        <f t="shared" si="11"/>
        <v>14918.244173248744</v>
      </c>
      <c r="E64" s="22">
        <f t="shared" si="4"/>
        <v>13612.032920169993</v>
      </c>
      <c r="F64" s="22">
        <f t="shared" si="12"/>
        <v>12600</v>
      </c>
      <c r="G64" s="22">
        <f t="shared" si="6"/>
        <v>358.92729363061881</v>
      </c>
      <c r="H64" s="22">
        <f t="shared" si="7"/>
        <v>-294.17833290875569</v>
      </c>
      <c r="I64" s="22">
        <f t="shared" si="8"/>
        <v>2318.2441732487441</v>
      </c>
      <c r="J64" s="22">
        <f t="shared" si="8"/>
        <v>1012.0329201699933</v>
      </c>
      <c r="K64" s="22"/>
      <c r="L64" s="22"/>
      <c r="M64" s="22"/>
      <c r="N64" s="22"/>
      <c r="O64" s="22"/>
      <c r="P64" s="22"/>
      <c r="Q64" s="22"/>
      <c r="R64" s="22">
        <f>K64/'iBOXX Data'!C63+R63</f>
        <v>21.463280056376945</v>
      </c>
      <c r="S64" s="22">
        <f>L64/'iBOXX Data'!B63+S63</f>
        <v>8.7161717811066044</v>
      </c>
      <c r="T64" s="22">
        <f>M64/'MSCI Data'!B65+T63</f>
        <v>16.205874256221023</v>
      </c>
      <c r="U64" s="22">
        <f>N64/'MSCI Data'!C65+U63</f>
        <v>14.713590956735711</v>
      </c>
      <c r="V64" s="22">
        <f>O64/'MSCI Data'!D65+V63</f>
        <v>14.175143120546918</v>
      </c>
      <c r="W64" s="22">
        <f>P64/'MSCI Data'!E65+W63</f>
        <v>15.03127239288778</v>
      </c>
      <c r="X64" s="22">
        <f>Q64/'MSCI Data'!F65+X63</f>
        <v>23.573246496789711</v>
      </c>
      <c r="Y64" s="22">
        <f>R64*'iBOXX Data'!C63</f>
        <v>2607.1796030590885</v>
      </c>
      <c r="Z64" s="22">
        <f>S64*'iBOXX Data'!B63</f>
        <v>1122.3814402530975</v>
      </c>
      <c r="AA64" s="22">
        <f>T64*'MSCI Data'!B65</f>
        <v>1354.486970334953</v>
      </c>
      <c r="AB64" s="22">
        <f>U64*'MSCI Data'!C65</f>
        <v>1455.7626892594312</v>
      </c>
      <c r="AC64" s="22">
        <f>V64*'MSCI Data'!D65</f>
        <v>1749.2126610754899</v>
      </c>
      <c r="AD64" s="22">
        <f>W64*'MSCI Data'!E65</f>
        <v>1262.6268810025736</v>
      </c>
      <c r="AE64" s="22">
        <f>X64*'MSCI Data'!F65</f>
        <v>3407.2770486459845</v>
      </c>
    </row>
    <row r="65" spans="1:31">
      <c r="A65" s="20">
        <f>'MSCI Data'!A66</f>
        <v>38044</v>
      </c>
      <c r="B65" s="22">
        <f t="shared" si="9"/>
        <v>13330.499736450616</v>
      </c>
      <c r="C65" s="22">
        <f t="shared" si="10"/>
        <v>12735.82462421379</v>
      </c>
      <c r="D65" s="22">
        <f t="shared" si="11"/>
        <v>15114.525073161098</v>
      </c>
      <c r="E65" s="22">
        <f t="shared" si="4"/>
        <v>13925.174848687444</v>
      </c>
      <c r="F65" s="22">
        <f t="shared" si="12"/>
        <v>12600</v>
      </c>
      <c r="G65" s="22">
        <f t="shared" si="6"/>
        <v>730.49973645061618</v>
      </c>
      <c r="H65" s="22">
        <f t="shared" si="7"/>
        <v>135.82462421379023</v>
      </c>
      <c r="I65" s="22">
        <f t="shared" si="8"/>
        <v>2514.5250731610977</v>
      </c>
      <c r="J65" s="22">
        <f t="shared" si="8"/>
        <v>1325.174848687444</v>
      </c>
      <c r="K65" s="22"/>
      <c r="L65" s="22"/>
      <c r="M65" s="22"/>
      <c r="N65" s="22"/>
      <c r="O65" s="22"/>
      <c r="P65" s="22"/>
      <c r="Q65" s="22"/>
      <c r="R65" s="22">
        <f>K65/'iBOXX Data'!C64+R64</f>
        <v>21.463280056376945</v>
      </c>
      <c r="S65" s="22">
        <f>L65/'iBOXX Data'!B64+S64</f>
        <v>8.7161717811066044</v>
      </c>
      <c r="T65" s="22">
        <f>M65/'MSCI Data'!B66+T64</f>
        <v>16.205874256221023</v>
      </c>
      <c r="U65" s="22">
        <f>N65/'MSCI Data'!C66+U64</f>
        <v>14.713590956735711</v>
      </c>
      <c r="V65" s="22">
        <f>O65/'MSCI Data'!D66+V64</f>
        <v>14.175143120546918</v>
      </c>
      <c r="W65" s="22">
        <f>P65/'MSCI Data'!E66+W64</f>
        <v>15.03127239288778</v>
      </c>
      <c r="X65" s="22">
        <f>Q65/'MSCI Data'!F66+X64</f>
        <v>23.573246496789711</v>
      </c>
      <c r="Y65" s="22">
        <f>R65*'iBOXX Data'!C64</f>
        <v>2642.9140852120836</v>
      </c>
      <c r="Z65" s="22">
        <f>S65*'iBOXX Data'!B64</f>
        <v>1135.7171830781906</v>
      </c>
      <c r="AA65" s="22">
        <f>T65*'MSCI Data'!B66</f>
        <v>1392.0845986093859</v>
      </c>
      <c r="AB65" s="22">
        <f>U65*'MSCI Data'!C66</f>
        <v>1497.1078798478586</v>
      </c>
      <c r="AC65" s="22">
        <f>V65*'MSCI Data'!D66</f>
        <v>1827.1759482384978</v>
      </c>
      <c r="AD65" s="22">
        <f>W65*'MSCI Data'!E66</f>
        <v>1275.704087984386</v>
      </c>
      <c r="AE65" s="22">
        <f>X65*'MSCI Data'!F66</f>
        <v>3559.7959534802139</v>
      </c>
    </row>
    <row r="66" spans="1:31">
      <c r="A66" s="20">
        <f>'MSCI Data'!A67</f>
        <v>38077</v>
      </c>
      <c r="B66" s="22">
        <f t="shared" si="9"/>
        <v>13936.857901216297</v>
      </c>
      <c r="C66" s="22">
        <f t="shared" si="10"/>
        <v>13289.129483541277</v>
      </c>
      <c r="D66" s="22">
        <f t="shared" si="11"/>
        <v>15880.043154241363</v>
      </c>
      <c r="E66" s="22">
        <f t="shared" si="4"/>
        <v>14584.586318891321</v>
      </c>
      <c r="F66" s="22">
        <f t="shared" si="12"/>
        <v>13200</v>
      </c>
      <c r="G66" s="22">
        <f t="shared" si="6"/>
        <v>736.85790121629725</v>
      </c>
      <c r="H66" s="22">
        <f t="shared" si="7"/>
        <v>89.129483541277295</v>
      </c>
      <c r="I66" s="22">
        <f t="shared" si="8"/>
        <v>2680.0431542413626</v>
      </c>
      <c r="J66" s="22">
        <f t="shared" si="8"/>
        <v>1384.5863188913208</v>
      </c>
      <c r="K66" s="22">
        <v>75</v>
      </c>
      <c r="L66" s="22">
        <v>75</v>
      </c>
      <c r="M66" s="22">
        <v>75</v>
      </c>
      <c r="N66" s="22">
        <v>75</v>
      </c>
      <c r="O66" s="22">
        <v>75</v>
      </c>
      <c r="P66" s="22">
        <v>75</v>
      </c>
      <c r="Q66" s="22">
        <v>150</v>
      </c>
      <c r="R66" s="22">
        <f>K66/'iBOXX Data'!C65+R65</f>
        <v>22.066732978079923</v>
      </c>
      <c r="S66" s="22">
        <f>L66/'iBOXX Data'!B65+S65</f>
        <v>9.2834082052481861</v>
      </c>
      <c r="T66" s="22">
        <f>M66/'MSCI Data'!B67+T65</f>
        <v>17.100755535304664</v>
      </c>
      <c r="U66" s="22">
        <f>N66/'MSCI Data'!C67+U65</f>
        <v>15.467738769707054</v>
      </c>
      <c r="V66" s="22">
        <f>O66/'MSCI Data'!D67+V65</f>
        <v>14.767139331771167</v>
      </c>
      <c r="W66" s="22">
        <f>P66/'MSCI Data'!E67+W65</f>
        <v>15.920635608825169</v>
      </c>
      <c r="X66" s="22">
        <f>Q66/'MSCI Data'!F67+X65</f>
        <v>24.546829932890184</v>
      </c>
      <c r="Y66" s="22">
        <f>R66*'iBOXX Data'!C65</f>
        <v>2742.5585556624255</v>
      </c>
      <c r="Z66" s="22">
        <f>S66*'iBOXX Data'!B65</f>
        <v>1227.4522328979151</v>
      </c>
      <c r="AA66" s="22">
        <f>T66*'MSCI Data'!B67</f>
        <v>1433.2143214138839</v>
      </c>
      <c r="AB66" s="22">
        <f>U66*'MSCI Data'!C67</f>
        <v>1538.2666206473666</v>
      </c>
      <c r="AC66" s="22">
        <f>V66*'MSCI Data'!D67</f>
        <v>1870.8488819420891</v>
      </c>
      <c r="AD66" s="22">
        <f>W66*'MSCI Data'!E67</f>
        <v>1342.5872008922265</v>
      </c>
      <c r="AE66" s="22">
        <f>X66*'MSCI Data'!F67</f>
        <v>3781.9300877603905</v>
      </c>
    </row>
    <row r="67" spans="1:31">
      <c r="A67" s="20">
        <f>'MSCI Data'!A68</f>
        <v>38107</v>
      </c>
      <c r="B67" s="22">
        <f t="shared" ref="B67:B98" si="13">SUM(Y67:AE67)</f>
        <v>13713.751429716302</v>
      </c>
      <c r="C67" s="22">
        <f t="shared" ref="C67:C98" si="14">SUM(AA67:AE67)*8/6</f>
        <v>13050.758468133479</v>
      </c>
      <c r="D67" s="22">
        <f t="shared" ref="D67:D98" si="15">SUM(Y67:Z67)*4</f>
        <v>15702.730314464769</v>
      </c>
      <c r="E67" s="22">
        <f t="shared" si="4"/>
        <v>14376.744391299124</v>
      </c>
      <c r="F67" s="22">
        <f t="shared" si="12"/>
        <v>13200</v>
      </c>
      <c r="G67" s="22">
        <f t="shared" si="6"/>
        <v>513.75142971630157</v>
      </c>
      <c r="H67" s="22">
        <f t="shared" si="7"/>
        <v>-149.24153186652075</v>
      </c>
      <c r="I67" s="22">
        <f t="shared" si="8"/>
        <v>2502.7303144647685</v>
      </c>
      <c r="J67" s="22">
        <f t="shared" si="8"/>
        <v>1176.7443912991239</v>
      </c>
      <c r="K67" s="22"/>
      <c r="L67" s="22"/>
      <c r="M67" s="22"/>
      <c r="N67" s="22"/>
      <c r="O67" s="22"/>
      <c r="P67" s="22"/>
      <c r="Q67" s="22"/>
      <c r="R67" s="22">
        <f>K67/'iBOXX Data'!C66+R66</f>
        <v>22.066732978079923</v>
      </c>
      <c r="S67" s="22">
        <f>L67/'iBOXX Data'!B66+S66</f>
        <v>9.2834082052481861</v>
      </c>
      <c r="T67" s="22">
        <f>M67/'MSCI Data'!B68+T66</f>
        <v>17.100755535304664</v>
      </c>
      <c r="U67" s="22">
        <f>N67/'MSCI Data'!C68+U66</f>
        <v>15.467738769707054</v>
      </c>
      <c r="V67" s="22">
        <f>O67/'MSCI Data'!D68+V66</f>
        <v>14.767139331771167</v>
      </c>
      <c r="W67" s="22">
        <f>P67/'MSCI Data'!E68+W66</f>
        <v>15.920635608825169</v>
      </c>
      <c r="X67" s="22">
        <f>Q67/'MSCI Data'!F68+X66</f>
        <v>24.546829932890184</v>
      </c>
      <c r="Y67" s="22">
        <f>R67*'iBOXX Data'!C66</f>
        <v>2714.4763100774612</v>
      </c>
      <c r="Z67" s="22">
        <f>S67*'iBOXX Data'!B66</f>
        <v>1211.2062685387309</v>
      </c>
      <c r="AA67" s="22">
        <f>T67*'MSCI Data'!B68</f>
        <v>1451.1701147259537</v>
      </c>
      <c r="AB67" s="22">
        <f>U67*'MSCI Data'!C68</f>
        <v>1564.7164539435655</v>
      </c>
      <c r="AC67" s="22">
        <f>V67*'MSCI Data'!D68</f>
        <v>1869.2244966155943</v>
      </c>
      <c r="AD67" s="22">
        <f>W67*'MSCI Data'!E68</f>
        <v>1353.7316458184041</v>
      </c>
      <c r="AE67" s="22">
        <f>X67*'MSCI Data'!F68</f>
        <v>3549.2261399965919</v>
      </c>
    </row>
    <row r="68" spans="1:31">
      <c r="A68" s="20">
        <f>'MSCI Data'!A69</f>
        <v>38138</v>
      </c>
      <c r="B68" s="22">
        <f t="shared" si="13"/>
        <v>13500.495808903757</v>
      </c>
      <c r="C68" s="22">
        <f t="shared" si="14"/>
        <v>12762.95879340865</v>
      </c>
      <c r="D68" s="22">
        <f t="shared" si="15"/>
        <v>15713.106855389073</v>
      </c>
      <c r="E68" s="22">
        <f t="shared" ref="E68:E131" si="16">AVERAGE(C68:D68)</f>
        <v>14238.032824398862</v>
      </c>
      <c r="F68" s="22">
        <f t="shared" ref="F68:F99" si="17">SUM(K68:Q68)+F67</f>
        <v>13200</v>
      </c>
      <c r="G68" s="22">
        <f t="shared" ref="G68:G131" si="18">B68-$F68</f>
        <v>300.49580890375728</v>
      </c>
      <c r="H68" s="22">
        <f t="shared" ref="H68:H131" si="19">C68-$F68</f>
        <v>-437.04120659134969</v>
      </c>
      <c r="I68" s="22">
        <f t="shared" ref="I68:J131" si="20">D68-$F68</f>
        <v>2513.1068553890727</v>
      </c>
      <c r="J68" s="22">
        <f t="shared" si="20"/>
        <v>1038.0328243988624</v>
      </c>
      <c r="K68" s="22"/>
      <c r="L68" s="22"/>
      <c r="M68" s="22"/>
      <c r="N68" s="22"/>
      <c r="O68" s="22"/>
      <c r="P68" s="22"/>
      <c r="Q68" s="22"/>
      <c r="R68" s="22">
        <f>K68/'iBOXX Data'!C67+R67</f>
        <v>22.066732978079923</v>
      </c>
      <c r="S68" s="22">
        <f>L68/'iBOXX Data'!B67+S67</f>
        <v>9.2834082052481861</v>
      </c>
      <c r="T68" s="22">
        <f>M68/'MSCI Data'!B69+T67</f>
        <v>17.100755535304664</v>
      </c>
      <c r="U68" s="22">
        <f>N68/'MSCI Data'!C69+U67</f>
        <v>15.467738769707054</v>
      </c>
      <c r="V68" s="22">
        <f>O68/'MSCI Data'!D69+V67</f>
        <v>14.767139331771167</v>
      </c>
      <c r="W68" s="22">
        <f>P68/'MSCI Data'!E69+W67</f>
        <v>15.920635608825169</v>
      </c>
      <c r="X68" s="22">
        <f>Q68/'MSCI Data'!F69+X67</f>
        <v>24.546829932890184</v>
      </c>
      <c r="Y68" s="22">
        <f>R68*'iBOXX Data'!C67</f>
        <v>2707.5085348571315</v>
      </c>
      <c r="Z68" s="22">
        <f>S68*'iBOXX Data'!B67</f>
        <v>1220.7681789901364</v>
      </c>
      <c r="AA68" s="22">
        <f>T68*'MSCI Data'!B69</f>
        <v>1440.2256311833587</v>
      </c>
      <c r="AB68" s="22">
        <f>U68*'MSCI Data'!C69</f>
        <v>1553.1156498662854</v>
      </c>
      <c r="AC68" s="22">
        <f>V68*'MSCI Data'!D69</f>
        <v>1829.6485632064478</v>
      </c>
      <c r="AD68" s="22">
        <f>W68*'MSCI Data'!E69</f>
        <v>1344.3384708091971</v>
      </c>
      <c r="AE68" s="22">
        <f>X68*'MSCI Data'!F69</f>
        <v>3404.8907799911976</v>
      </c>
    </row>
    <row r="69" spans="1:31">
      <c r="A69" s="20">
        <f>'MSCI Data'!A70</f>
        <v>38168</v>
      </c>
      <c r="B69" s="22">
        <f t="shared" si="13"/>
        <v>14281.521441455996</v>
      </c>
      <c r="C69" s="22">
        <f t="shared" si="14"/>
        <v>13588.046164135589</v>
      </c>
      <c r="D69" s="22">
        <f t="shared" si="15"/>
        <v>16361.947273417216</v>
      </c>
      <c r="E69" s="22">
        <f t="shared" si="16"/>
        <v>14974.996718776401</v>
      </c>
      <c r="F69" s="22">
        <f t="shared" si="17"/>
        <v>13800</v>
      </c>
      <c r="G69" s="22">
        <f t="shared" si="18"/>
        <v>481.52144145599596</v>
      </c>
      <c r="H69" s="22">
        <f t="shared" si="19"/>
        <v>-211.9538358644113</v>
      </c>
      <c r="I69" s="22">
        <f t="shared" si="20"/>
        <v>2561.9472734172159</v>
      </c>
      <c r="J69" s="22">
        <f t="shared" si="20"/>
        <v>1174.9967187764014</v>
      </c>
      <c r="K69" s="22">
        <v>75</v>
      </c>
      <c r="L69" s="22">
        <v>75</v>
      </c>
      <c r="M69" s="22">
        <v>75</v>
      </c>
      <c r="N69" s="22">
        <v>75</v>
      </c>
      <c r="O69" s="22">
        <v>75</v>
      </c>
      <c r="P69" s="22">
        <v>75</v>
      </c>
      <c r="Q69" s="22">
        <v>150</v>
      </c>
      <c r="R69" s="22">
        <f>K69/'iBOXX Data'!C68+R68</f>
        <v>22.676002313486062</v>
      </c>
      <c r="S69" s="22">
        <f>L69/'iBOXX Data'!B68+S68</f>
        <v>9.8521932803278158</v>
      </c>
      <c r="T69" s="22">
        <f>M69/'MSCI Data'!B70+T68</f>
        <v>17.978359092524418</v>
      </c>
      <c r="U69" s="22">
        <f>N69/'MSCI Data'!C70+U68</f>
        <v>16.199374707664326</v>
      </c>
      <c r="V69" s="22">
        <f>O69/'MSCI Data'!D70+V68</f>
        <v>15.351160512272648</v>
      </c>
      <c r="W69" s="22">
        <f>P69/'MSCI Data'!E70+W68</f>
        <v>16.790402511295305</v>
      </c>
      <c r="X69" s="22">
        <f>Q69/'MSCI Data'!F70+X68</f>
        <v>25.621944611789267</v>
      </c>
      <c r="Y69" s="22">
        <f>R69*'iBOXX Data'!C68</f>
        <v>2791.3766124102781</v>
      </c>
      <c r="Z69" s="22">
        <f>S69*'iBOXX Data'!B68</f>
        <v>1299.1102059440259</v>
      </c>
      <c r="AA69" s="22">
        <f>T69*'MSCI Data'!B70</f>
        <v>1536.4305680471366</v>
      </c>
      <c r="AB69" s="22">
        <f>U69*'MSCI Data'!C70</f>
        <v>1660.5979012826701</v>
      </c>
      <c r="AC69" s="22">
        <f>V69*'MSCI Data'!D70</f>
        <v>1971.3960329860531</v>
      </c>
      <c r="AD69" s="22">
        <f>W69*'MSCI Data'!E70</f>
        <v>1447.8364085489943</v>
      </c>
      <c r="AE69" s="22">
        <f>X69*'MSCI Data'!F70</f>
        <v>3574.7737122368389</v>
      </c>
    </row>
    <row r="70" spans="1:31">
      <c r="A70" s="20">
        <f>'MSCI Data'!A71</f>
        <v>38198</v>
      </c>
      <c r="B70" s="22">
        <f t="shared" si="13"/>
        <v>14128.52880290664</v>
      </c>
      <c r="C70" s="22">
        <f t="shared" si="14"/>
        <v>13336.915275124433</v>
      </c>
      <c r="D70" s="22">
        <f t="shared" si="15"/>
        <v>16503.36938625326</v>
      </c>
      <c r="E70" s="22">
        <f t="shared" si="16"/>
        <v>14920.142330688846</v>
      </c>
      <c r="F70" s="22">
        <f t="shared" si="17"/>
        <v>13800</v>
      </c>
      <c r="G70" s="22">
        <f t="shared" si="18"/>
        <v>328.52880290663961</v>
      </c>
      <c r="H70" s="22">
        <f t="shared" si="19"/>
        <v>-463.08472487556719</v>
      </c>
      <c r="I70" s="22">
        <f t="shared" si="20"/>
        <v>2703.36938625326</v>
      </c>
      <c r="J70" s="22">
        <f t="shared" si="20"/>
        <v>1120.1423306888464</v>
      </c>
      <c r="K70" s="22"/>
      <c r="L70" s="22"/>
      <c r="M70" s="22"/>
      <c r="N70" s="22"/>
      <c r="O70" s="22"/>
      <c r="P70" s="22"/>
      <c r="Q70" s="22"/>
      <c r="R70" s="22">
        <f>K70/'iBOXX Data'!C69+R69</f>
        <v>22.676002313486062</v>
      </c>
      <c r="S70" s="22">
        <f>L70/'iBOXX Data'!B69+S69</f>
        <v>9.8521932803278158</v>
      </c>
      <c r="T70" s="22">
        <f>M70/'MSCI Data'!B71+T69</f>
        <v>17.978359092524418</v>
      </c>
      <c r="U70" s="22">
        <f>N70/'MSCI Data'!C71+U69</f>
        <v>16.199374707664326</v>
      </c>
      <c r="V70" s="22">
        <f>O70/'MSCI Data'!D71+V69</f>
        <v>15.351160512272648</v>
      </c>
      <c r="W70" s="22">
        <f>P70/'MSCI Data'!E71+W69</f>
        <v>16.790402511295305</v>
      </c>
      <c r="X70" s="22">
        <f>Q70/'MSCI Data'!F71+X69</f>
        <v>25.621944611789267</v>
      </c>
      <c r="Y70" s="22">
        <f>R70*'iBOXX Data'!C69</f>
        <v>2815.8947280109282</v>
      </c>
      <c r="Z70" s="22">
        <f>S70*'iBOXX Data'!B69</f>
        <v>1309.9476185523865</v>
      </c>
      <c r="AA70" s="22">
        <f>T70*'MSCI Data'!B71</f>
        <v>1508.3843278627987</v>
      </c>
      <c r="AB70" s="22">
        <f>U70*'MSCI Data'!C71</f>
        <v>1640.1866891510131</v>
      </c>
      <c r="AC70" s="22">
        <f>V70*'MSCI Data'!D71</f>
        <v>1905.6930659935265</v>
      </c>
      <c r="AD70" s="22">
        <f>W70*'MSCI Data'!E71</f>
        <v>1411.5691391245962</v>
      </c>
      <c r="AE70" s="22">
        <f>X70*'MSCI Data'!F71</f>
        <v>3536.8532342113904</v>
      </c>
    </row>
    <row r="71" spans="1:31">
      <c r="A71" s="20">
        <f>'MSCI Data'!A72</f>
        <v>38230</v>
      </c>
      <c r="B71" s="22">
        <f t="shared" si="13"/>
        <v>14226.757129809916</v>
      </c>
      <c r="C71" s="22">
        <f t="shared" si="14"/>
        <v>13390.223375436173</v>
      </c>
      <c r="D71" s="22">
        <f t="shared" si="15"/>
        <v>16736.358392931139</v>
      </c>
      <c r="E71" s="22">
        <f t="shared" si="16"/>
        <v>15063.290884183656</v>
      </c>
      <c r="F71" s="22">
        <f t="shared" si="17"/>
        <v>13800</v>
      </c>
      <c r="G71" s="22">
        <f t="shared" si="18"/>
        <v>426.75712980991557</v>
      </c>
      <c r="H71" s="22">
        <f t="shared" si="19"/>
        <v>-409.77662456382677</v>
      </c>
      <c r="I71" s="22">
        <f t="shared" si="20"/>
        <v>2936.358392931139</v>
      </c>
      <c r="J71" s="22">
        <f t="shared" si="20"/>
        <v>1263.2908841836561</v>
      </c>
      <c r="K71" s="22"/>
      <c r="L71" s="22"/>
      <c r="M71" s="22"/>
      <c r="N71" s="22"/>
      <c r="O71" s="22"/>
      <c r="P71" s="22"/>
      <c r="Q71" s="22"/>
      <c r="R71" s="22">
        <f>K71/'iBOXX Data'!C70+R70</f>
        <v>22.676002313486062</v>
      </c>
      <c r="S71" s="22">
        <f>L71/'iBOXX Data'!B70+S70</f>
        <v>9.8521932803278158</v>
      </c>
      <c r="T71" s="22">
        <f>M71/'MSCI Data'!B72+T70</f>
        <v>17.978359092524418</v>
      </c>
      <c r="U71" s="22">
        <f>N71/'MSCI Data'!C72+U70</f>
        <v>16.199374707664326</v>
      </c>
      <c r="V71" s="22">
        <f>O71/'MSCI Data'!D72+V70</f>
        <v>15.351160512272648</v>
      </c>
      <c r="W71" s="22">
        <f>P71/'MSCI Data'!E72+W70</f>
        <v>16.790402511295305</v>
      </c>
      <c r="X71" s="22">
        <f>Q71/'MSCI Data'!F72+X70</f>
        <v>25.621944611789267</v>
      </c>
      <c r="Y71" s="22">
        <f>R71*'iBOXX Data'!C70</f>
        <v>2854.7331589181522</v>
      </c>
      <c r="Z71" s="22">
        <f>S71*'iBOXX Data'!B70</f>
        <v>1329.3564393146323</v>
      </c>
      <c r="AA71" s="22">
        <f>T71*'MSCI Data'!B72</f>
        <v>1490.5857523611994</v>
      </c>
      <c r="AB71" s="22">
        <f>U71*'MSCI Data'!C72</f>
        <v>1626.0932331553449</v>
      </c>
      <c r="AC71" s="22">
        <f>V71*'MSCI Data'!D72</f>
        <v>1881.5917439892582</v>
      </c>
      <c r="AD71" s="22">
        <f>W71*'MSCI Data'!E72</f>
        <v>1403.0060338438357</v>
      </c>
      <c r="AE71" s="22">
        <f>X71*'MSCI Data'!F72</f>
        <v>3641.3907682274908</v>
      </c>
    </row>
    <row r="72" spans="1:31">
      <c r="A72" s="20">
        <f>'MSCI Data'!A73</f>
        <v>38260</v>
      </c>
      <c r="B72" s="22">
        <f t="shared" si="13"/>
        <v>15051.18347641227</v>
      </c>
      <c r="C72" s="22">
        <f t="shared" si="14"/>
        <v>14261.987136005317</v>
      </c>
      <c r="D72" s="22">
        <f t="shared" si="15"/>
        <v>17418.772497633137</v>
      </c>
      <c r="E72" s="22">
        <f t="shared" si="16"/>
        <v>15840.379816819226</v>
      </c>
      <c r="F72" s="22">
        <f t="shared" si="17"/>
        <v>14400</v>
      </c>
      <c r="G72" s="22">
        <f t="shared" si="18"/>
        <v>651.18347641227047</v>
      </c>
      <c r="H72" s="22">
        <f t="shared" si="19"/>
        <v>-138.01286399468336</v>
      </c>
      <c r="I72" s="22">
        <f t="shared" si="20"/>
        <v>3018.7724976331374</v>
      </c>
      <c r="J72" s="22">
        <f t="shared" si="20"/>
        <v>1440.3798168192261</v>
      </c>
      <c r="K72" s="22">
        <v>75</v>
      </c>
      <c r="L72" s="22">
        <v>75</v>
      </c>
      <c r="M72" s="22">
        <v>75</v>
      </c>
      <c r="N72" s="22">
        <v>75</v>
      </c>
      <c r="O72" s="22">
        <v>75</v>
      </c>
      <c r="P72" s="22">
        <v>75</v>
      </c>
      <c r="Q72" s="22">
        <v>150</v>
      </c>
      <c r="R72" s="22">
        <f>K72/'iBOXX Data'!C71+R71</f>
        <v>23.26926979759142</v>
      </c>
      <c r="S72" s="22">
        <f>L72/'iBOXX Data'!B71+S71</f>
        <v>10.404435383265744</v>
      </c>
      <c r="T72" s="22">
        <f>M72/'MSCI Data'!B73+T71</f>
        <v>18.867827783226506</v>
      </c>
      <c r="U72" s="22">
        <f>N72/'MSCI Data'!C73+U71</f>
        <v>16.932799311615039</v>
      </c>
      <c r="V72" s="22">
        <f>O72/'MSCI Data'!D73+V71</f>
        <v>15.948532077386147</v>
      </c>
      <c r="W72" s="22">
        <f>P72/'MSCI Data'!E73+W71</f>
        <v>17.699052862640109</v>
      </c>
      <c r="X72" s="22">
        <f>Q72/'MSCI Data'!F73+X71</f>
        <v>26.64388220546688</v>
      </c>
      <c r="Y72" s="22">
        <f>R72*'iBOXX Data'!C71</f>
        <v>2941.6667550069642</v>
      </c>
      <c r="Z72" s="22">
        <f>S72*'iBOXX Data'!B71</f>
        <v>1413.0263694013206</v>
      </c>
      <c r="AA72" s="22">
        <f>T72*'MSCI Data'!B73</f>
        <v>1590.9352386816588</v>
      </c>
      <c r="AB72" s="22">
        <f>U72*'MSCI Data'!C73</f>
        <v>1731.5480576057539</v>
      </c>
      <c r="AC72" s="22">
        <f>V72*'MSCI Data'!D73</f>
        <v>2002.3382023158308</v>
      </c>
      <c r="AD72" s="22">
        <f>W72*'MSCI Data'!E73</f>
        <v>1460.8798232823146</v>
      </c>
      <c r="AE72" s="22">
        <f>X72*'MSCI Data'!F73</f>
        <v>3910.7890301184289</v>
      </c>
    </row>
    <row r="73" spans="1:31">
      <c r="A73" s="20">
        <f>'MSCI Data'!A74</f>
        <v>38289</v>
      </c>
      <c r="B73" s="22">
        <f t="shared" si="13"/>
        <v>15146.216276809548</v>
      </c>
      <c r="C73" s="22">
        <f t="shared" si="14"/>
        <v>14325.924740601951</v>
      </c>
      <c r="D73" s="22">
        <f t="shared" si="15"/>
        <v>17607.090885432332</v>
      </c>
      <c r="E73" s="22">
        <f t="shared" si="16"/>
        <v>15966.507813017142</v>
      </c>
      <c r="F73" s="22">
        <f t="shared" si="17"/>
        <v>14400</v>
      </c>
      <c r="G73" s="22">
        <f t="shared" si="18"/>
        <v>746.21627680954771</v>
      </c>
      <c r="H73" s="22">
        <f t="shared" si="19"/>
        <v>-74.075259398048729</v>
      </c>
      <c r="I73" s="22">
        <f t="shared" si="20"/>
        <v>3207.0908854323316</v>
      </c>
      <c r="J73" s="22">
        <f t="shared" si="20"/>
        <v>1566.5078130171423</v>
      </c>
      <c r="K73" s="22"/>
      <c r="L73" s="22"/>
      <c r="M73" s="22"/>
      <c r="N73" s="22"/>
      <c r="O73" s="22"/>
      <c r="P73" s="22"/>
      <c r="Q73" s="22"/>
      <c r="R73" s="22">
        <f>K73/'iBOXX Data'!C72+R72</f>
        <v>23.26926979759142</v>
      </c>
      <c r="S73" s="22">
        <f>L73/'iBOXX Data'!B72+S72</f>
        <v>10.404435383265744</v>
      </c>
      <c r="T73" s="22">
        <f>M73/'MSCI Data'!B74+T72</f>
        <v>18.867827783226506</v>
      </c>
      <c r="U73" s="22">
        <f>N73/'MSCI Data'!C74+U72</f>
        <v>16.932799311615039</v>
      </c>
      <c r="V73" s="22">
        <f>O73/'MSCI Data'!D74+V72</f>
        <v>15.948532077386147</v>
      </c>
      <c r="W73" s="22">
        <f>P73/'MSCI Data'!E74+W72</f>
        <v>17.699052862640109</v>
      </c>
      <c r="X73" s="22">
        <f>Q73/'MSCI Data'!F74+X72</f>
        <v>26.64388220546688</v>
      </c>
      <c r="Y73" s="22">
        <f>R73*'iBOXX Data'!C72</f>
        <v>2969.4981464977204</v>
      </c>
      <c r="Z73" s="22">
        <f>S73*'iBOXX Data'!B72</f>
        <v>1432.2745748603622</v>
      </c>
      <c r="AA73" s="22">
        <f>T73*'MSCI Data'!B74</f>
        <v>1608.670996797892</v>
      </c>
      <c r="AB73" s="22">
        <f>U73*'MSCI Data'!C74</f>
        <v>1754.238008683318</v>
      </c>
      <c r="AC73" s="22">
        <f>V73*'MSCI Data'!D74</f>
        <v>2033.4378398667338</v>
      </c>
      <c r="AD73" s="22">
        <f>W73*'MSCI Data'!E74</f>
        <v>1446.3665999349496</v>
      </c>
      <c r="AE73" s="22">
        <f>X73*'MSCI Data'!F74</f>
        <v>3901.7301101685698</v>
      </c>
    </row>
    <row r="74" spans="1:31">
      <c r="A74" s="20">
        <f>'MSCI Data'!A75</f>
        <v>38321</v>
      </c>
      <c r="B74" s="22">
        <f t="shared" si="13"/>
        <v>15563.770999689847</v>
      </c>
      <c r="C74" s="22">
        <f t="shared" si="14"/>
        <v>14815.779873535386</v>
      </c>
      <c r="D74" s="22">
        <f t="shared" si="15"/>
        <v>17807.744378153235</v>
      </c>
      <c r="E74" s="22">
        <f t="shared" si="16"/>
        <v>16311.762125844311</v>
      </c>
      <c r="F74" s="22">
        <f t="shared" si="17"/>
        <v>14400</v>
      </c>
      <c r="G74" s="22">
        <f t="shared" si="18"/>
        <v>1163.7709996898466</v>
      </c>
      <c r="H74" s="22">
        <f t="shared" si="19"/>
        <v>415.77987353538629</v>
      </c>
      <c r="I74" s="22">
        <f t="shared" si="20"/>
        <v>3407.7443781532347</v>
      </c>
      <c r="J74" s="22">
        <f t="shared" si="20"/>
        <v>1911.7621258443105</v>
      </c>
      <c r="K74" s="22"/>
      <c r="L74" s="22"/>
      <c r="M74" s="22"/>
      <c r="N74" s="22"/>
      <c r="O74" s="22"/>
      <c r="P74" s="22"/>
      <c r="Q74" s="22"/>
      <c r="R74" s="22">
        <f>K74/'iBOXX Data'!C73+R73</f>
        <v>23.26926979759142</v>
      </c>
      <c r="S74" s="22">
        <f>L74/'iBOXX Data'!B73+S73</f>
        <v>10.404435383265744</v>
      </c>
      <c r="T74" s="22">
        <f>M74/'MSCI Data'!B75+T73</f>
        <v>18.867827783226506</v>
      </c>
      <c r="U74" s="22">
        <f>N74/'MSCI Data'!C75+U73</f>
        <v>16.932799311615039</v>
      </c>
      <c r="V74" s="22">
        <f>O74/'MSCI Data'!D75+V73</f>
        <v>15.948532077386147</v>
      </c>
      <c r="W74" s="22">
        <f>P74/'MSCI Data'!E75+W73</f>
        <v>17.699052862640109</v>
      </c>
      <c r="X74" s="22">
        <f>Q74/'MSCI Data'!F75+X73</f>
        <v>26.64388220546688</v>
      </c>
      <c r="Y74" s="22">
        <f>R74*'iBOXX Data'!C73</f>
        <v>3003.1184674185542</v>
      </c>
      <c r="Z74" s="22">
        <f>S74*'iBOXX Data'!B73</f>
        <v>1448.8176271197549</v>
      </c>
      <c r="AA74" s="22">
        <f>T74*'MSCI Data'!B75</f>
        <v>1649.0481482539967</v>
      </c>
      <c r="AB74" s="22">
        <f>U74*'MSCI Data'!C75</f>
        <v>1804.1897666525824</v>
      </c>
      <c r="AC74" s="22">
        <f>V74*'MSCI Data'!D75</f>
        <v>2141.7283726721857</v>
      </c>
      <c r="AD74" s="22">
        <f>W74*'MSCI Data'!E75</f>
        <v>1438.7560072040146</v>
      </c>
      <c r="AE74" s="22">
        <f>X74*'MSCI Data'!F75</f>
        <v>4078.1126103687607</v>
      </c>
    </row>
    <row r="75" spans="1:31">
      <c r="A75" s="20">
        <f>'MSCI Data'!A76</f>
        <v>38352</v>
      </c>
      <c r="B75" s="22">
        <f t="shared" si="13"/>
        <v>16443.325374086817</v>
      </c>
      <c r="C75" s="22">
        <f t="shared" si="14"/>
        <v>15736.097796490134</v>
      </c>
      <c r="D75" s="22">
        <f t="shared" si="15"/>
        <v>18565.008106876867</v>
      </c>
      <c r="E75" s="22">
        <f t="shared" si="16"/>
        <v>17150.552951683501</v>
      </c>
      <c r="F75" s="22">
        <f t="shared" si="17"/>
        <v>15000</v>
      </c>
      <c r="G75" s="22">
        <f t="shared" si="18"/>
        <v>1443.3253740868167</v>
      </c>
      <c r="H75" s="22">
        <f t="shared" si="19"/>
        <v>736.09779649013399</v>
      </c>
      <c r="I75" s="22">
        <f t="shared" si="20"/>
        <v>3565.0081068768668</v>
      </c>
      <c r="J75" s="22">
        <f t="shared" si="20"/>
        <v>2150.5529516835013</v>
      </c>
      <c r="K75" s="22">
        <v>75</v>
      </c>
      <c r="L75" s="22">
        <v>75</v>
      </c>
      <c r="M75" s="22">
        <v>75</v>
      </c>
      <c r="N75" s="22">
        <v>75</v>
      </c>
      <c r="O75" s="22">
        <v>75</v>
      </c>
      <c r="P75" s="22">
        <v>75</v>
      </c>
      <c r="Q75" s="22">
        <v>150</v>
      </c>
      <c r="R75" s="22">
        <f>K75/'iBOXX Data'!C74+R74</f>
        <v>23.846460519240903</v>
      </c>
      <c r="S75" s="22">
        <f>L75/'iBOXX Data'!B74+S74</f>
        <v>10.936124026396326</v>
      </c>
      <c r="T75" s="22">
        <f>M75/'MSCI Data'!B76+T74</f>
        <v>19.710145842525698</v>
      </c>
      <c r="U75" s="22">
        <f>N75/'MSCI Data'!C76+U74</f>
        <v>17.621441309595021</v>
      </c>
      <c r="V75" s="22">
        <f>O75/'MSCI Data'!D76+V74</f>
        <v>16.492207322040009</v>
      </c>
      <c r="W75" s="22">
        <f>P75/'MSCI Data'!E76+W74</f>
        <v>18.612128100039669</v>
      </c>
      <c r="X75" s="22">
        <f>Q75/'MSCI Data'!F76+X74</f>
        <v>27.601369758128698</v>
      </c>
      <c r="Y75" s="22">
        <f>R75*'iBOXX Data'!C74</f>
        <v>3098.6023715557508</v>
      </c>
      <c r="Z75" s="22">
        <f>S75*'iBOXX Data'!B74</f>
        <v>1542.6496551634659</v>
      </c>
      <c r="AA75" s="22">
        <f>T75*'MSCI Data'!B76</f>
        <v>1754.9913858184882</v>
      </c>
      <c r="AB75" s="22">
        <f>U75*'MSCI Data'!C76</f>
        <v>1919.1511730279935</v>
      </c>
      <c r="AC75" s="22">
        <f>V75*'MSCI Data'!D76</f>
        <v>2275.1000000754193</v>
      </c>
      <c r="AD75" s="22">
        <f>W75*'MSCI Data'!E76</f>
        <v>1528.8002021372583</v>
      </c>
      <c r="AE75" s="22">
        <f>X75*'MSCI Data'!F76</f>
        <v>4324.0305863084413</v>
      </c>
    </row>
    <row r="76" spans="1:31">
      <c r="A76" s="20">
        <f>'MSCI Data'!A77</f>
        <v>38383</v>
      </c>
      <c r="B76" s="22">
        <f t="shared" si="13"/>
        <v>16938.611605832091</v>
      </c>
      <c r="C76" s="22">
        <f t="shared" si="14"/>
        <v>16315.083953773899</v>
      </c>
      <c r="D76" s="22">
        <f t="shared" si="15"/>
        <v>18809.194562006662</v>
      </c>
      <c r="E76" s="22">
        <f t="shared" si="16"/>
        <v>17562.139257890281</v>
      </c>
      <c r="F76" s="22">
        <f t="shared" si="17"/>
        <v>15000</v>
      </c>
      <c r="G76" s="22">
        <f t="shared" si="18"/>
        <v>1938.6116058320913</v>
      </c>
      <c r="H76" s="22">
        <f t="shared" si="19"/>
        <v>1315.0839537738993</v>
      </c>
      <c r="I76" s="22">
        <f t="shared" si="20"/>
        <v>3809.1945620066617</v>
      </c>
      <c r="J76" s="22">
        <f t="shared" si="20"/>
        <v>2562.1392578902814</v>
      </c>
      <c r="K76" s="22"/>
      <c r="L76" s="22"/>
      <c r="M76" s="22"/>
      <c r="N76" s="22"/>
      <c r="O76" s="22"/>
      <c r="P76" s="22"/>
      <c r="Q76" s="22"/>
      <c r="R76" s="22">
        <f>K76/'iBOXX Data'!C75+R75</f>
        <v>23.846460519240903</v>
      </c>
      <c r="S76" s="22">
        <f>L76/'iBOXX Data'!B75+S75</f>
        <v>10.936124026396326</v>
      </c>
      <c r="T76" s="22">
        <f>M76/'MSCI Data'!B77+T75</f>
        <v>19.710145842525698</v>
      </c>
      <c r="U76" s="22">
        <f>N76/'MSCI Data'!C77+U75</f>
        <v>17.621441309595021</v>
      </c>
      <c r="V76" s="22">
        <f>O76/'MSCI Data'!D77+V75</f>
        <v>16.492207322040009</v>
      </c>
      <c r="W76" s="22">
        <f>P76/'MSCI Data'!E77+W75</f>
        <v>18.612128100039669</v>
      </c>
      <c r="X76" s="22">
        <f>Q76/'MSCI Data'!F77+X75</f>
        <v>27.601369758128698</v>
      </c>
      <c r="Y76" s="22">
        <f>R76*'iBOXX Data'!C75</f>
        <v>3138.7609884477829</v>
      </c>
      <c r="Z76" s="22">
        <f>S76*'iBOXX Data'!B75</f>
        <v>1563.5376520538828</v>
      </c>
      <c r="AA76" s="22">
        <f>T76*'MSCI Data'!B77</f>
        <v>1794.8058804203902</v>
      </c>
      <c r="AB76" s="22">
        <f>U76*'MSCI Data'!C77</f>
        <v>1972.0154969567786</v>
      </c>
      <c r="AC76" s="22">
        <f>V76*'MSCI Data'!D77</f>
        <v>2406.7078145052988</v>
      </c>
      <c r="AD76" s="22">
        <f>W76*'MSCI Data'!E77</f>
        <v>1552.9959686673099</v>
      </c>
      <c r="AE76" s="22">
        <f>X76*'MSCI Data'!F77</f>
        <v>4509.7878047806471</v>
      </c>
    </row>
    <row r="77" spans="1:31">
      <c r="A77" s="20">
        <f>'MSCI Data'!A78</f>
        <v>38411</v>
      </c>
      <c r="B77" s="22">
        <f t="shared" si="13"/>
        <v>17396.715611618176</v>
      </c>
      <c r="C77" s="22">
        <f t="shared" si="14"/>
        <v>16983.340454539491</v>
      </c>
      <c r="D77" s="22">
        <f t="shared" si="15"/>
        <v>18636.841082854218</v>
      </c>
      <c r="E77" s="22">
        <f t="shared" si="16"/>
        <v>17810.090768696857</v>
      </c>
      <c r="F77" s="22">
        <f t="shared" si="17"/>
        <v>15000</v>
      </c>
      <c r="G77" s="22">
        <f t="shared" si="18"/>
        <v>2396.7156116181759</v>
      </c>
      <c r="H77" s="22">
        <f t="shared" si="19"/>
        <v>1983.3404545394915</v>
      </c>
      <c r="I77" s="22">
        <f t="shared" si="20"/>
        <v>3636.8410828542183</v>
      </c>
      <c r="J77" s="22">
        <f t="shared" si="20"/>
        <v>2810.0907686968567</v>
      </c>
      <c r="K77" s="22"/>
      <c r="L77" s="22"/>
      <c r="M77" s="22"/>
      <c r="N77" s="22"/>
      <c r="O77" s="22"/>
      <c r="P77" s="22"/>
      <c r="Q77" s="22"/>
      <c r="R77" s="22">
        <f>K77/'iBOXX Data'!C76+R76</f>
        <v>23.846460519240903</v>
      </c>
      <c r="S77" s="22">
        <f>L77/'iBOXX Data'!B76+S76</f>
        <v>10.936124026396326</v>
      </c>
      <c r="T77" s="22">
        <f>M77/'MSCI Data'!B78+T76</f>
        <v>19.710145842525698</v>
      </c>
      <c r="U77" s="22">
        <f>N77/'MSCI Data'!C78+U76</f>
        <v>17.621441309595021</v>
      </c>
      <c r="V77" s="22">
        <f>O77/'MSCI Data'!D78+V76</f>
        <v>16.492207322040009</v>
      </c>
      <c r="W77" s="22">
        <f>P77/'MSCI Data'!E78+W76</f>
        <v>18.612128100039669</v>
      </c>
      <c r="X77" s="22">
        <f>Q77/'MSCI Data'!F78+X76</f>
        <v>27.601369758128698</v>
      </c>
      <c r="Y77" s="22">
        <f>R77*'iBOXX Data'!C76</f>
        <v>3120.2788977190635</v>
      </c>
      <c r="Z77" s="22">
        <f>S77*'iBOXX Data'!B76</f>
        <v>1538.9313729944911</v>
      </c>
      <c r="AA77" s="22">
        <f>T77*'MSCI Data'!B78</f>
        <v>1847.2348683615085</v>
      </c>
      <c r="AB77" s="22">
        <f>U77*'MSCI Data'!C78</f>
        <v>2036.5099721498964</v>
      </c>
      <c r="AC77" s="22">
        <f>V77*'MSCI Data'!D78</f>
        <v>2492.137448433466</v>
      </c>
      <c r="AD77" s="22">
        <f>W77*'MSCI Data'!E78</f>
        <v>1553.7404537913117</v>
      </c>
      <c r="AE77" s="22">
        <f>X77*'MSCI Data'!F78</f>
        <v>4807.8825981684377</v>
      </c>
    </row>
    <row r="78" spans="1:31">
      <c r="A78" s="20">
        <f>'MSCI Data'!A79</f>
        <v>38442</v>
      </c>
      <c r="B78" s="22">
        <f t="shared" si="13"/>
        <v>17755.217069714919</v>
      </c>
      <c r="C78" s="22">
        <f t="shared" si="14"/>
        <v>17220.431342344684</v>
      </c>
      <c r="D78" s="22">
        <f t="shared" si="15"/>
        <v>19359.574251825634</v>
      </c>
      <c r="E78" s="22">
        <f t="shared" si="16"/>
        <v>18290.002797085159</v>
      </c>
      <c r="F78" s="22">
        <f t="shared" si="17"/>
        <v>15600</v>
      </c>
      <c r="G78" s="22">
        <f t="shared" si="18"/>
        <v>2155.2170697149195</v>
      </c>
      <c r="H78" s="22">
        <f t="shared" si="19"/>
        <v>1620.4313423446838</v>
      </c>
      <c r="I78" s="22">
        <f t="shared" si="20"/>
        <v>3759.5742518256338</v>
      </c>
      <c r="J78" s="22">
        <f t="shared" si="20"/>
        <v>2690.0027970851588</v>
      </c>
      <c r="K78" s="22">
        <v>75</v>
      </c>
      <c r="L78" s="22">
        <v>75</v>
      </c>
      <c r="M78" s="22">
        <v>75</v>
      </c>
      <c r="N78" s="22">
        <v>75</v>
      </c>
      <c r="O78" s="22">
        <v>75</v>
      </c>
      <c r="P78" s="22">
        <v>75</v>
      </c>
      <c r="Q78" s="22">
        <v>150</v>
      </c>
      <c r="R78" s="22">
        <f>K78/'iBOXX Data'!C77+R77</f>
        <v>24.416473609197997</v>
      </c>
      <c r="S78" s="22">
        <f>L78/'iBOXX Data'!B77+S77</f>
        <v>11.464516304823832</v>
      </c>
      <c r="T78" s="22">
        <f>M78/'MSCI Data'!B79+T77</f>
        <v>20.51668417998134</v>
      </c>
      <c r="U78" s="22">
        <f>N78/'MSCI Data'!C79+U77</f>
        <v>18.278011387508002</v>
      </c>
      <c r="V78" s="22">
        <f>O78/'MSCI Data'!D79+V77</f>
        <v>16.990281435468088</v>
      </c>
      <c r="W78" s="22">
        <f>P78/'MSCI Data'!E79+W77</f>
        <v>19.507329818826967</v>
      </c>
      <c r="X78" s="22">
        <f>Q78/'MSCI Data'!F79+X77</f>
        <v>28.505965102477994</v>
      </c>
      <c r="Y78" s="22">
        <f>R78*'iBOXX Data'!C77</f>
        <v>3212.6201186497137</v>
      </c>
      <c r="Z78" s="22">
        <f>S78*'iBOXX Data'!B77</f>
        <v>1627.2734443066947</v>
      </c>
      <c r="AA78" s="22">
        <f>T78*'MSCI Data'!B79</f>
        <v>1907.8464618964647</v>
      </c>
      <c r="AB78" s="22">
        <f>U78*'MSCI Data'!C79</f>
        <v>2087.8972407950391</v>
      </c>
      <c r="AC78" s="22">
        <f>V78*'MSCI Data'!D79</f>
        <v>2558.3965785527848</v>
      </c>
      <c r="AD78" s="22">
        <f>W78*'MSCI Data'!E79</f>
        <v>1634.3240922213233</v>
      </c>
      <c r="AE78" s="22">
        <f>X78*'MSCI Data'!F79</f>
        <v>4726.8591332929009</v>
      </c>
    </row>
    <row r="79" spans="1:31">
      <c r="A79" s="20">
        <f>'MSCI Data'!A80</f>
        <v>38471</v>
      </c>
      <c r="B79" s="22">
        <f t="shared" si="13"/>
        <v>17493.916623197991</v>
      </c>
      <c r="C79" s="22">
        <f t="shared" si="14"/>
        <v>16778.970312125923</v>
      </c>
      <c r="D79" s="22">
        <f t="shared" si="15"/>
        <v>19638.75555641418</v>
      </c>
      <c r="E79" s="22">
        <f t="shared" si="16"/>
        <v>18208.862934270051</v>
      </c>
      <c r="F79" s="22">
        <f t="shared" si="17"/>
        <v>15600</v>
      </c>
      <c r="G79" s="22">
        <f t="shared" si="18"/>
        <v>1893.9166231979907</v>
      </c>
      <c r="H79" s="22">
        <f t="shared" si="19"/>
        <v>1178.9703121259226</v>
      </c>
      <c r="I79" s="22">
        <f t="shared" si="20"/>
        <v>4038.7555564141803</v>
      </c>
      <c r="J79" s="22">
        <f t="shared" si="20"/>
        <v>2608.8629342700515</v>
      </c>
      <c r="K79" s="22"/>
      <c r="L79" s="22"/>
      <c r="M79" s="22"/>
      <c r="N79" s="22"/>
      <c r="O79" s="22"/>
      <c r="P79" s="22"/>
      <c r="Q79" s="22"/>
      <c r="R79" s="22">
        <f>K79/'iBOXX Data'!C78+R78</f>
        <v>24.416473609197997</v>
      </c>
      <c r="S79" s="22">
        <f>L79/'iBOXX Data'!B78+S78</f>
        <v>11.464516304823832</v>
      </c>
      <c r="T79" s="22">
        <f>M79/'MSCI Data'!B80+T78</f>
        <v>20.51668417998134</v>
      </c>
      <c r="U79" s="22">
        <f>N79/'MSCI Data'!C80+U78</f>
        <v>18.278011387508002</v>
      </c>
      <c r="V79" s="22">
        <f>O79/'MSCI Data'!D80+V78</f>
        <v>16.990281435468088</v>
      </c>
      <c r="W79" s="22">
        <f>P79/'MSCI Data'!E80+W78</f>
        <v>19.507329818826967</v>
      </c>
      <c r="X79" s="22">
        <f>Q79/'MSCI Data'!F80+X78</f>
        <v>28.505965102477994</v>
      </c>
      <c r="Y79" s="22">
        <f>R79*'iBOXX Data'!C78</f>
        <v>3260.7475089807335</v>
      </c>
      <c r="Z79" s="22">
        <f>S79*'iBOXX Data'!B78</f>
        <v>1648.9413801228118</v>
      </c>
      <c r="AA79" s="22">
        <f>T79*'MSCI Data'!B80</f>
        <v>1862.2994230169061</v>
      </c>
      <c r="AB79" s="22">
        <f>U79*'MSCI Data'!C80</f>
        <v>2018.2580174086336</v>
      </c>
      <c r="AC79" s="22">
        <f>V79*'MSCI Data'!D80</f>
        <v>2476.3335192194736</v>
      </c>
      <c r="AD79" s="22">
        <f>W79*'MSCI Data'!E80</f>
        <v>1613.6463226133667</v>
      </c>
      <c r="AE79" s="22">
        <f>X79*'MSCI Data'!F80</f>
        <v>4613.6904518360634</v>
      </c>
    </row>
    <row r="80" spans="1:31">
      <c r="A80" s="20">
        <f>'MSCI Data'!A81</f>
        <v>38503</v>
      </c>
      <c r="B80" s="22">
        <f t="shared" si="13"/>
        <v>18316.886454870219</v>
      </c>
      <c r="C80" s="22">
        <f t="shared" si="14"/>
        <v>17797.555311647069</v>
      </c>
      <c r="D80" s="22">
        <f t="shared" si="15"/>
        <v>19874.879884539667</v>
      </c>
      <c r="E80" s="22">
        <f t="shared" si="16"/>
        <v>18836.217598093368</v>
      </c>
      <c r="F80" s="22">
        <f t="shared" si="17"/>
        <v>15600</v>
      </c>
      <c r="G80" s="22">
        <f t="shared" si="18"/>
        <v>2716.8864548702186</v>
      </c>
      <c r="H80" s="22">
        <f t="shared" si="19"/>
        <v>2197.5553116470692</v>
      </c>
      <c r="I80" s="22">
        <f t="shared" si="20"/>
        <v>4274.8798845396668</v>
      </c>
      <c r="J80" s="22">
        <f t="shared" si="20"/>
        <v>3236.217598093368</v>
      </c>
      <c r="K80" s="22"/>
      <c r="L80" s="22"/>
      <c r="M80" s="22"/>
      <c r="N80" s="22"/>
      <c r="O80" s="22"/>
      <c r="P80" s="22"/>
      <c r="Q80" s="22"/>
      <c r="R80" s="22">
        <f>K80/'iBOXX Data'!C79+R79</f>
        <v>24.416473609197997</v>
      </c>
      <c r="S80" s="22">
        <f>L80/'iBOXX Data'!B79+S79</f>
        <v>11.464516304823832</v>
      </c>
      <c r="T80" s="22">
        <f>M80/'MSCI Data'!B81+T79</f>
        <v>20.51668417998134</v>
      </c>
      <c r="U80" s="22">
        <f>N80/'MSCI Data'!C81+U79</f>
        <v>18.278011387508002</v>
      </c>
      <c r="V80" s="22">
        <f>O80/'MSCI Data'!D81+V79</f>
        <v>16.990281435468088</v>
      </c>
      <c r="W80" s="22">
        <f>P80/'MSCI Data'!E81+W79</f>
        <v>19.507329818826967</v>
      </c>
      <c r="X80" s="22">
        <f>Q80/'MSCI Data'!F81+X79</f>
        <v>28.505965102477994</v>
      </c>
      <c r="Y80" s="22">
        <f>R80*'iBOXX Data'!C79</f>
        <v>3297.193493891602</v>
      </c>
      <c r="Z80" s="22">
        <f>S80*'iBOXX Data'!B79</f>
        <v>1671.5264772433147</v>
      </c>
      <c r="AA80" s="22">
        <f>T80*'MSCI Data'!B81</f>
        <v>1943.3403255278324</v>
      </c>
      <c r="AB80" s="22">
        <f>U80*'MSCI Data'!C81</f>
        <v>2100.6918487662947</v>
      </c>
      <c r="AC80" s="22">
        <f>V80*'MSCI Data'!D81</f>
        <v>2594.7557808246866</v>
      </c>
      <c r="AD80" s="22">
        <f>W80*'MSCI Data'!E81</f>
        <v>1739.0784533484243</v>
      </c>
      <c r="AE80" s="22">
        <f>X80*'MSCI Data'!F81</f>
        <v>4970.3000752680637</v>
      </c>
    </row>
    <row r="81" spans="1:31">
      <c r="A81" s="20">
        <f>'MSCI Data'!A82</f>
        <v>38533</v>
      </c>
      <c r="B81" s="22">
        <f t="shared" si="13"/>
        <v>19528.677897669422</v>
      </c>
      <c r="C81" s="22">
        <f t="shared" si="14"/>
        <v>19135.174783164024</v>
      </c>
      <c r="D81" s="22">
        <f t="shared" si="15"/>
        <v>20709.187241185609</v>
      </c>
      <c r="E81" s="22">
        <f t="shared" si="16"/>
        <v>19922.181012174817</v>
      </c>
      <c r="F81" s="22">
        <f t="shared" si="17"/>
        <v>16200</v>
      </c>
      <c r="G81" s="22">
        <f t="shared" si="18"/>
        <v>3328.6778976694222</v>
      </c>
      <c r="H81" s="22">
        <f t="shared" si="19"/>
        <v>2935.1747831640241</v>
      </c>
      <c r="I81" s="22">
        <f t="shared" si="20"/>
        <v>4509.1872411856093</v>
      </c>
      <c r="J81" s="22">
        <f t="shared" si="20"/>
        <v>3722.1810121748167</v>
      </c>
      <c r="K81" s="22">
        <v>75</v>
      </c>
      <c r="L81" s="22">
        <v>75</v>
      </c>
      <c r="M81" s="22">
        <v>75</v>
      </c>
      <c r="N81" s="22">
        <v>75</v>
      </c>
      <c r="O81" s="22">
        <v>75</v>
      </c>
      <c r="P81" s="22">
        <v>75</v>
      </c>
      <c r="Q81" s="22">
        <v>150</v>
      </c>
      <c r="R81" s="22">
        <f>K81/'iBOXX Data'!C80+R80</f>
        <v>24.965755319078866</v>
      </c>
      <c r="S81" s="22">
        <f>L81/'iBOXX Data'!B80+S80</f>
        <v>11.972267980404361</v>
      </c>
      <c r="T81" s="22">
        <f>M81/'MSCI Data'!B82+T80</f>
        <v>21.284340270052986</v>
      </c>
      <c r="U81" s="22">
        <f>N81/'MSCI Data'!C82+U80</f>
        <v>18.905836600968573</v>
      </c>
      <c r="V81" s="22">
        <f>O81/'MSCI Data'!D82+V80</f>
        <v>17.460235693253665</v>
      </c>
      <c r="W81" s="22">
        <f>P81/'MSCI Data'!E82+W80</f>
        <v>20.331415084182424</v>
      </c>
      <c r="X81" s="22">
        <f>Q81/'MSCI Data'!F82+X80</f>
        <v>29.324072547255742</v>
      </c>
      <c r="Y81" s="22">
        <f>R81*'iBOXX Data'!C80</f>
        <v>3408.873106910874</v>
      </c>
      <c r="Z81" s="22">
        <f>S81*'iBOXX Data'!B80</f>
        <v>1768.4237033855281</v>
      </c>
      <c r="AA81" s="22">
        <f>T81*'MSCI Data'!B82</f>
        <v>2079.4800443841768</v>
      </c>
      <c r="AB81" s="22">
        <f>U81*'MSCI Data'!C82</f>
        <v>2258.4912403517055</v>
      </c>
      <c r="AC81" s="22">
        <f>V81*'MSCI Data'!D82</f>
        <v>2786.4790142863526</v>
      </c>
      <c r="AD81" s="22">
        <f>W81*'MSCI Data'!E82</f>
        <v>1850.3620868114426</v>
      </c>
      <c r="AE81" s="22">
        <f>X81*'MSCI Data'!F82</f>
        <v>5376.5687015393405</v>
      </c>
    </row>
    <row r="82" spans="1:31">
      <c r="A82" s="20">
        <f>'MSCI Data'!A83</f>
        <v>38562</v>
      </c>
      <c r="B82" s="22">
        <f t="shared" si="13"/>
        <v>20195.898824112406</v>
      </c>
      <c r="C82" s="22">
        <f t="shared" si="14"/>
        <v>20046.3018608534</v>
      </c>
      <c r="D82" s="22">
        <f t="shared" si="15"/>
        <v>20644.689713889424</v>
      </c>
      <c r="E82" s="22">
        <f t="shared" si="16"/>
        <v>20345.495787371412</v>
      </c>
      <c r="F82" s="22">
        <f t="shared" si="17"/>
        <v>16200</v>
      </c>
      <c r="G82" s="22">
        <f t="shared" si="18"/>
        <v>3995.8988241124061</v>
      </c>
      <c r="H82" s="22">
        <f t="shared" si="19"/>
        <v>3846.3018608534003</v>
      </c>
      <c r="I82" s="22">
        <f t="shared" si="20"/>
        <v>4444.6897138894237</v>
      </c>
      <c r="J82" s="22">
        <f t="shared" si="20"/>
        <v>4145.495787371412</v>
      </c>
      <c r="K82" s="22"/>
      <c r="L82" s="22"/>
      <c r="M82" s="22"/>
      <c r="N82" s="22"/>
      <c r="O82" s="22"/>
      <c r="P82" s="22"/>
      <c r="Q82" s="22"/>
      <c r="R82" s="22">
        <f>K82/'iBOXX Data'!C81+R81</f>
        <v>24.965755319078866</v>
      </c>
      <c r="S82" s="22">
        <f>L82/'iBOXX Data'!B81+S81</f>
        <v>11.972267980404361</v>
      </c>
      <c r="T82" s="22">
        <f>M82/'MSCI Data'!B83+T81</f>
        <v>21.284340270052986</v>
      </c>
      <c r="U82" s="22">
        <f>N82/'MSCI Data'!C83+U81</f>
        <v>18.905836600968573</v>
      </c>
      <c r="V82" s="22">
        <f>O82/'MSCI Data'!D83+V81</f>
        <v>17.460235693253665</v>
      </c>
      <c r="W82" s="22">
        <f>P82/'MSCI Data'!E83+W81</f>
        <v>20.331415084182424</v>
      </c>
      <c r="X82" s="22">
        <f>Q82/'MSCI Data'!F83+X81</f>
        <v>29.324072547255742</v>
      </c>
      <c r="Y82" s="22">
        <f>R82*'iBOXX Data'!C81</f>
        <v>3392.629002407024</v>
      </c>
      <c r="Z82" s="22">
        <f>S82*'iBOXX Data'!B81</f>
        <v>1768.5434260653321</v>
      </c>
      <c r="AA82" s="22">
        <f>T82*'MSCI Data'!B83</f>
        <v>2146.7385596375443</v>
      </c>
      <c r="AB82" s="22">
        <f>U82*'MSCI Data'!C83</f>
        <v>2330.3334194353865</v>
      </c>
      <c r="AC82" s="22">
        <f>V82*'MSCI Data'!D83</f>
        <v>2932.7957893958182</v>
      </c>
      <c r="AD82" s="22">
        <f>W82*'MSCI Data'!E83</f>
        <v>1911.3563320639898</v>
      </c>
      <c r="AE82" s="22">
        <f>X82*'MSCI Data'!F83</f>
        <v>5713.5022951073088</v>
      </c>
    </row>
    <row r="83" spans="1:31">
      <c r="A83" s="20">
        <f>'MSCI Data'!A84</f>
        <v>38595</v>
      </c>
      <c r="B83" s="22">
        <f t="shared" si="13"/>
        <v>20227.27507781002</v>
      </c>
      <c r="C83" s="22">
        <f t="shared" si="14"/>
        <v>20006.195473394662</v>
      </c>
      <c r="D83" s="22">
        <f t="shared" si="15"/>
        <v>20890.513891056096</v>
      </c>
      <c r="E83" s="22">
        <f t="shared" si="16"/>
        <v>20448.354682225377</v>
      </c>
      <c r="F83" s="22">
        <f t="shared" si="17"/>
        <v>16200</v>
      </c>
      <c r="G83" s="22">
        <f t="shared" si="18"/>
        <v>4027.2750778100199</v>
      </c>
      <c r="H83" s="22">
        <f t="shared" si="19"/>
        <v>3806.1954733946623</v>
      </c>
      <c r="I83" s="22">
        <f t="shared" si="20"/>
        <v>4690.5138910560963</v>
      </c>
      <c r="J83" s="22">
        <f t="shared" si="20"/>
        <v>4248.3546822253775</v>
      </c>
      <c r="K83" s="22"/>
      <c r="L83" s="22"/>
      <c r="M83" s="22"/>
      <c r="N83" s="22"/>
      <c r="O83" s="22"/>
      <c r="P83" s="22"/>
      <c r="Q83" s="22"/>
      <c r="R83" s="22">
        <f>K83/'iBOXX Data'!C82+R82</f>
        <v>24.965755319078866</v>
      </c>
      <c r="S83" s="22">
        <f>L83/'iBOXX Data'!B82+S82</f>
        <v>11.972267980404361</v>
      </c>
      <c r="T83" s="22">
        <f>M83/'MSCI Data'!B84+T82</f>
        <v>21.284340270052986</v>
      </c>
      <c r="U83" s="22">
        <f>N83/'MSCI Data'!C84+U82</f>
        <v>18.905836600968573</v>
      </c>
      <c r="V83" s="22">
        <f>O83/'MSCI Data'!D84+V82</f>
        <v>17.460235693253665</v>
      </c>
      <c r="W83" s="22">
        <f>P83/'MSCI Data'!E84+W82</f>
        <v>20.331415084182424</v>
      </c>
      <c r="X83" s="22">
        <f>Q83/'MSCI Data'!F84+X82</f>
        <v>29.324072547255742</v>
      </c>
      <c r="Y83" s="22">
        <f>R83*'iBOXX Data'!C82</f>
        <v>3427.2671664225859</v>
      </c>
      <c r="Z83" s="22">
        <f>S83*'iBOXX Data'!B82</f>
        <v>1795.361306341438</v>
      </c>
      <c r="AA83" s="22">
        <f>T83*'MSCI Data'!B84</f>
        <v>2145.2486558186406</v>
      </c>
      <c r="AB83" s="22">
        <f>U83*'MSCI Data'!C84</f>
        <v>2323.1492015270182</v>
      </c>
      <c r="AC83" s="22">
        <f>V83*'MSCI Data'!D84</f>
        <v>2992.6843978236784</v>
      </c>
      <c r="AD83" s="22">
        <f>W83*'MSCI Data'!E84</f>
        <v>1866.4239047279466</v>
      </c>
      <c r="AE83" s="22">
        <f>X83*'MSCI Data'!F84</f>
        <v>5677.1404451487115</v>
      </c>
    </row>
    <row r="84" spans="1:31">
      <c r="A84" s="20">
        <f>'MSCI Data'!A85</f>
        <v>38625</v>
      </c>
      <c r="B84" s="22">
        <f t="shared" si="13"/>
        <v>21863.542413305458</v>
      </c>
      <c r="C84" s="22">
        <f t="shared" si="14"/>
        <v>21984.685911622324</v>
      </c>
      <c r="D84" s="22">
        <f t="shared" si="15"/>
        <v>21500.111918354858</v>
      </c>
      <c r="E84" s="22">
        <f t="shared" si="16"/>
        <v>21742.398914988589</v>
      </c>
      <c r="F84" s="22">
        <f t="shared" si="17"/>
        <v>16800</v>
      </c>
      <c r="G84" s="22">
        <f t="shared" si="18"/>
        <v>5063.5424133054585</v>
      </c>
      <c r="H84" s="22">
        <f t="shared" si="19"/>
        <v>5184.6859116223241</v>
      </c>
      <c r="I84" s="22">
        <f t="shared" si="20"/>
        <v>4700.1119183548581</v>
      </c>
      <c r="J84" s="22">
        <f t="shared" si="20"/>
        <v>4942.3989149885892</v>
      </c>
      <c r="K84" s="22">
        <v>75</v>
      </c>
      <c r="L84" s="22">
        <v>75</v>
      </c>
      <c r="M84" s="22">
        <v>75</v>
      </c>
      <c r="N84" s="22">
        <v>75</v>
      </c>
      <c r="O84" s="22">
        <v>75</v>
      </c>
      <c r="P84" s="22">
        <v>75</v>
      </c>
      <c r="Q84" s="22">
        <v>150</v>
      </c>
      <c r="R84" s="22">
        <f>K84/'iBOXX Data'!C83+R83</f>
        <v>25.512431982490778</v>
      </c>
      <c r="S84" s="22">
        <f>L84/'iBOXX Data'!B83+S83</f>
        <v>12.471137210150269</v>
      </c>
      <c r="T84" s="22">
        <f>M84/'MSCI Data'!B85+T83</f>
        <v>21.996929343687192</v>
      </c>
      <c r="U84" s="22">
        <f>N84/'MSCI Data'!C85+U83</f>
        <v>19.487682993520938</v>
      </c>
      <c r="V84" s="22">
        <f>O84/'MSCI Data'!D85+V83</f>
        <v>17.879183296873371</v>
      </c>
      <c r="W84" s="22">
        <f>P84/'MSCI Data'!E85+W83</f>
        <v>21.126411904195145</v>
      </c>
      <c r="X84" s="22">
        <f>Q84/'MSCI Data'!F85+X83</f>
        <v>30.020322083089386</v>
      </c>
      <c r="Y84" s="22">
        <f>R84*'iBOXX Data'!C83</f>
        <v>3500.1172114147234</v>
      </c>
      <c r="Z84" s="22">
        <f>S84*'iBOXX Data'!B83</f>
        <v>1874.9107681739915</v>
      </c>
      <c r="AA84" s="22">
        <f>T84*'MSCI Data'!B85</f>
        <v>2315.176813423077</v>
      </c>
      <c r="AB84" s="22">
        <f>U84*'MSCI Data'!C85</f>
        <v>2511.9623378648489</v>
      </c>
      <c r="AC84" s="22">
        <f>V84*'MSCI Data'!D85</f>
        <v>3200.7313938062712</v>
      </c>
      <c r="AD84" s="22">
        <f>W84*'MSCI Data'!E85</f>
        <v>1993.0656990417699</v>
      </c>
      <c r="AE84" s="22">
        <f>X84*'MSCI Data'!F85</f>
        <v>6467.5781895807777</v>
      </c>
    </row>
    <row r="85" spans="1:31">
      <c r="A85" s="20">
        <f>'MSCI Data'!A86</f>
        <v>38656</v>
      </c>
      <c r="B85" s="22">
        <f t="shared" si="13"/>
        <v>21087.066837187027</v>
      </c>
      <c r="C85" s="22">
        <f t="shared" si="14"/>
        <v>21040.408290453579</v>
      </c>
      <c r="D85" s="22">
        <f t="shared" si="15"/>
        <v>21227.042477387371</v>
      </c>
      <c r="E85" s="22">
        <f t="shared" si="16"/>
        <v>21133.725383920475</v>
      </c>
      <c r="F85" s="22">
        <f t="shared" si="17"/>
        <v>16800</v>
      </c>
      <c r="G85" s="22">
        <f t="shared" si="18"/>
        <v>4287.066837187027</v>
      </c>
      <c r="H85" s="22">
        <f t="shared" si="19"/>
        <v>4240.408290453579</v>
      </c>
      <c r="I85" s="22">
        <f t="shared" si="20"/>
        <v>4427.042477387371</v>
      </c>
      <c r="J85" s="22">
        <f t="shared" si="20"/>
        <v>4333.725383920475</v>
      </c>
      <c r="K85" s="22"/>
      <c r="L85" s="22"/>
      <c r="M85" s="22"/>
      <c r="N85" s="22"/>
      <c r="O85" s="22"/>
      <c r="P85" s="22"/>
      <c r="Q85" s="22"/>
      <c r="R85" s="22">
        <f>K85/'iBOXX Data'!C84+R84</f>
        <v>25.512431982490778</v>
      </c>
      <c r="S85" s="22">
        <f>L85/'iBOXX Data'!B84+S84</f>
        <v>12.471137210150269</v>
      </c>
      <c r="T85" s="22">
        <f>M85/'MSCI Data'!B86+T84</f>
        <v>21.996929343687192</v>
      </c>
      <c r="U85" s="22">
        <f>N85/'MSCI Data'!C86+U84</f>
        <v>19.487682993520938</v>
      </c>
      <c r="V85" s="22">
        <f>O85/'MSCI Data'!D86+V84</f>
        <v>17.879183296873371</v>
      </c>
      <c r="W85" s="22">
        <f>P85/'MSCI Data'!E86+W84</f>
        <v>21.126411904195145</v>
      </c>
      <c r="X85" s="22">
        <f>Q85/'MSCI Data'!F86+X84</f>
        <v>30.020322083089386</v>
      </c>
      <c r="Y85" s="22">
        <f>R85*'iBOXX Data'!C84</f>
        <v>3462.2794259656175</v>
      </c>
      <c r="Z85" s="22">
        <f>S85*'iBOXX Data'!B84</f>
        <v>1844.481193381225</v>
      </c>
      <c r="AA85" s="22">
        <f>T85*'MSCI Data'!B86</f>
        <v>2255.7851041951217</v>
      </c>
      <c r="AB85" s="22">
        <f>U85*'MSCI Data'!C86</f>
        <v>2443.5605705575904</v>
      </c>
      <c r="AC85" s="22">
        <f>V85*'MSCI Data'!D86</f>
        <v>3031.9519034837867</v>
      </c>
      <c r="AD85" s="22">
        <f>W85*'MSCI Data'!E86</f>
        <v>1971.094230661407</v>
      </c>
      <c r="AE85" s="22">
        <f>X85*'MSCI Data'!F86</f>
        <v>6077.9144089422771</v>
      </c>
    </row>
    <row r="86" spans="1:31">
      <c r="A86" s="20">
        <f>'MSCI Data'!A87</f>
        <v>38686</v>
      </c>
      <c r="B86" s="22">
        <f t="shared" si="13"/>
        <v>22079.688059421274</v>
      </c>
      <c r="C86" s="22">
        <f t="shared" si="14"/>
        <v>22380.432353724536</v>
      </c>
      <c r="D86" s="22">
        <f t="shared" si="15"/>
        <v>21177.455176511492</v>
      </c>
      <c r="E86" s="22">
        <f t="shared" si="16"/>
        <v>21778.943765118012</v>
      </c>
      <c r="F86" s="22">
        <f t="shared" si="17"/>
        <v>16800</v>
      </c>
      <c r="G86" s="22">
        <f t="shared" si="18"/>
        <v>5279.6880594212744</v>
      </c>
      <c r="H86" s="22">
        <f t="shared" si="19"/>
        <v>5580.4323537245364</v>
      </c>
      <c r="I86" s="22">
        <f t="shared" si="20"/>
        <v>4377.455176511492</v>
      </c>
      <c r="J86" s="22">
        <f t="shared" si="20"/>
        <v>4978.9437651180124</v>
      </c>
      <c r="K86" s="22"/>
      <c r="L86" s="22"/>
      <c r="M86" s="22"/>
      <c r="N86" s="22"/>
      <c r="O86" s="22"/>
      <c r="P86" s="22"/>
      <c r="Q86" s="22"/>
      <c r="R86" s="22">
        <f>K86/'iBOXX Data'!C85+R85</f>
        <v>25.512431982490778</v>
      </c>
      <c r="S86" s="22">
        <f>L86/'iBOXX Data'!B85+S85</f>
        <v>12.471137210150269</v>
      </c>
      <c r="T86" s="22">
        <f>M86/'MSCI Data'!B87+T85</f>
        <v>21.996929343687192</v>
      </c>
      <c r="U86" s="22">
        <f>N86/'MSCI Data'!C87+U85</f>
        <v>19.487682993520938</v>
      </c>
      <c r="V86" s="22">
        <f>O86/'MSCI Data'!D87+V85</f>
        <v>17.879183296873371</v>
      </c>
      <c r="W86" s="22">
        <f>P86/'MSCI Data'!E87+W85</f>
        <v>21.126411904195145</v>
      </c>
      <c r="X86" s="22">
        <f>Q86/'MSCI Data'!F87+X85</f>
        <v>30.020322083089386</v>
      </c>
      <c r="Y86" s="22">
        <f>R86*'iBOXX Data'!C85</f>
        <v>3458.8618195379563</v>
      </c>
      <c r="Z86" s="22">
        <f>S86*'iBOXX Data'!B85</f>
        <v>1835.5019745899167</v>
      </c>
      <c r="AA86" s="22">
        <f>T86*'MSCI Data'!B87</f>
        <v>2324.8554623342993</v>
      </c>
      <c r="AB86" s="22">
        <f>U86*'MSCI Data'!C87</f>
        <v>2552.3018416614373</v>
      </c>
      <c r="AC86" s="22">
        <f>V86*'MSCI Data'!D87</f>
        <v>3149.2393459112754</v>
      </c>
      <c r="AD86" s="22">
        <f>W86*'MSCI Data'!E87</f>
        <v>2078.2051390156767</v>
      </c>
      <c r="AE86" s="22">
        <f>X86*'MSCI Data'!F87</f>
        <v>6680.7224763707118</v>
      </c>
    </row>
    <row r="87" spans="1:31">
      <c r="A87" s="20">
        <f>'MSCI Data'!A88</f>
        <v>38716</v>
      </c>
      <c r="B87" s="22">
        <f t="shared" si="13"/>
        <v>23449.906637134791</v>
      </c>
      <c r="C87" s="22">
        <f t="shared" si="14"/>
        <v>23922.073937064906</v>
      </c>
      <c r="D87" s="22">
        <f t="shared" si="15"/>
        <v>22033.404737344455</v>
      </c>
      <c r="E87" s="22">
        <f t="shared" si="16"/>
        <v>22977.739337204679</v>
      </c>
      <c r="F87" s="22">
        <f t="shared" si="17"/>
        <v>17400</v>
      </c>
      <c r="G87" s="22">
        <f t="shared" si="18"/>
        <v>6049.9066371347908</v>
      </c>
      <c r="H87" s="22">
        <f t="shared" si="19"/>
        <v>6522.0739370649062</v>
      </c>
      <c r="I87" s="22">
        <f t="shared" si="20"/>
        <v>4633.4047373444555</v>
      </c>
      <c r="J87" s="22">
        <f t="shared" si="20"/>
        <v>5577.739337204679</v>
      </c>
      <c r="K87" s="22">
        <v>75</v>
      </c>
      <c r="L87" s="22">
        <v>75</v>
      </c>
      <c r="M87" s="22">
        <v>75</v>
      </c>
      <c r="N87" s="22">
        <v>75</v>
      </c>
      <c r="O87" s="22">
        <v>75</v>
      </c>
      <c r="P87" s="22">
        <v>75</v>
      </c>
      <c r="Q87" s="22">
        <v>150</v>
      </c>
      <c r="R87" s="22">
        <f>K87/'iBOXX Data'!C86+R86</f>
        <v>26.060254878772579</v>
      </c>
      <c r="S87" s="22">
        <f>L87/'iBOXX Data'!B86+S86</f>
        <v>12.972507622610996</v>
      </c>
      <c r="T87" s="22">
        <f>M87/'MSCI Data'!B88+T86</f>
        <v>22.683051381927061</v>
      </c>
      <c r="U87" s="22">
        <f>N87/'MSCI Data'!C88+U86</f>
        <v>20.04217064692919</v>
      </c>
      <c r="V87" s="22">
        <f>O87/'MSCI Data'!D88+V86</f>
        <v>18.283844999689816</v>
      </c>
      <c r="W87" s="22">
        <f>P87/'MSCI Data'!E88+W86</f>
        <v>21.889848386279834</v>
      </c>
      <c r="X87" s="22">
        <f>Q87/'MSCI Data'!F88+X86</f>
        <v>30.657968741820895</v>
      </c>
      <c r="Y87" s="22">
        <f>R87*'iBOXX Data'!C86</f>
        <v>3567.7937690697354</v>
      </c>
      <c r="Z87" s="22">
        <f>S87*'iBOXX Data'!B86</f>
        <v>1940.5574152663789</v>
      </c>
      <c r="AA87" s="22">
        <f>T87*'MSCI Data'!B88</f>
        <v>2479.4843465584472</v>
      </c>
      <c r="AB87" s="22">
        <f>U87*'MSCI Data'!C88</f>
        <v>2710.9040017036418</v>
      </c>
      <c r="AC87" s="22">
        <f>V87*'MSCI Data'!D88</f>
        <v>3388.7278322425104</v>
      </c>
      <c r="AD87" s="22">
        <f>W87*'MSCI Data'!E88</f>
        <v>2150.4587054681306</v>
      </c>
      <c r="AE87" s="22">
        <f>X87*'MSCI Data'!F88</f>
        <v>7211.9805668259478</v>
      </c>
    </row>
    <row r="88" spans="1:31">
      <c r="A88" s="20">
        <f>'MSCI Data'!A89</f>
        <v>38748</v>
      </c>
      <c r="B88" s="22">
        <f t="shared" si="13"/>
        <v>24379.91911719846</v>
      </c>
      <c r="C88" s="22">
        <f t="shared" si="14"/>
        <v>25227.696363280582</v>
      </c>
      <c r="D88" s="22">
        <f t="shared" si="15"/>
        <v>21836.587378952099</v>
      </c>
      <c r="E88" s="22">
        <f t="shared" si="16"/>
        <v>23532.141871116342</v>
      </c>
      <c r="F88" s="22">
        <f t="shared" si="17"/>
        <v>17400</v>
      </c>
      <c r="G88" s="22">
        <f t="shared" si="18"/>
        <v>6979.9191171984603</v>
      </c>
      <c r="H88" s="22">
        <f t="shared" si="19"/>
        <v>7827.6963632805819</v>
      </c>
      <c r="I88" s="22">
        <f t="shared" si="20"/>
        <v>4436.5873789520992</v>
      </c>
      <c r="J88" s="22">
        <f t="shared" si="20"/>
        <v>6132.1418711163424</v>
      </c>
      <c r="K88" s="22"/>
      <c r="L88" s="22"/>
      <c r="M88" s="22"/>
      <c r="N88" s="22"/>
      <c r="O88" s="22"/>
      <c r="P88" s="22"/>
      <c r="Q88" s="22"/>
      <c r="R88" s="22">
        <f>K88/'iBOXX Data'!C87+R87</f>
        <v>26.060254878772579</v>
      </c>
      <c r="S88" s="22">
        <f>L88/'iBOXX Data'!B87+S87</f>
        <v>12.972507622610996</v>
      </c>
      <c r="T88" s="22">
        <f>M88/'MSCI Data'!B89+T87</f>
        <v>22.683051381927061</v>
      </c>
      <c r="U88" s="22">
        <f>N88/'MSCI Data'!C89+U87</f>
        <v>20.04217064692919</v>
      </c>
      <c r="V88" s="22">
        <f>O88/'MSCI Data'!D89+V87</f>
        <v>18.283844999689816</v>
      </c>
      <c r="W88" s="22">
        <f>P88/'MSCI Data'!E89+W87</f>
        <v>21.889848386279834</v>
      </c>
      <c r="X88" s="22">
        <f>Q88/'MSCI Data'!F89+X87</f>
        <v>30.657968741820895</v>
      </c>
      <c r="Y88" s="22">
        <f>R88*'iBOXX Data'!C87</f>
        <v>3543.1074688783806</v>
      </c>
      <c r="Z88" s="22">
        <f>S88*'iBOXX Data'!B87</f>
        <v>1916.039375859644</v>
      </c>
      <c r="AA88" s="22">
        <f>T88*'MSCI Data'!B89</f>
        <v>2564.5457892406735</v>
      </c>
      <c r="AB88" s="22">
        <f>U88*'MSCI Data'!C89</f>
        <v>2812.7182285900426</v>
      </c>
      <c r="AC88" s="22">
        <f>V88*'MSCI Data'!D89</f>
        <v>3627.5148479384593</v>
      </c>
      <c r="AD88" s="22">
        <f>W88*'MSCI Data'!E89</f>
        <v>2143.8917509522466</v>
      </c>
      <c r="AE88" s="22">
        <f>X88*'MSCI Data'!F89</f>
        <v>7772.1016557390149</v>
      </c>
    </row>
    <row r="89" spans="1:31">
      <c r="A89" s="20">
        <f>'MSCI Data'!A90</f>
        <v>38776</v>
      </c>
      <c r="B89" s="22">
        <f t="shared" si="13"/>
        <v>24829.766336116103</v>
      </c>
      <c r="C89" s="22">
        <f t="shared" si="14"/>
        <v>25814.110900851112</v>
      </c>
      <c r="D89" s="22">
        <f t="shared" si="15"/>
        <v>21876.732641911076</v>
      </c>
      <c r="E89" s="22">
        <f t="shared" si="16"/>
        <v>23845.421771381094</v>
      </c>
      <c r="F89" s="22">
        <f t="shared" si="17"/>
        <v>17400</v>
      </c>
      <c r="G89" s="22">
        <f t="shared" si="18"/>
        <v>7429.766336116103</v>
      </c>
      <c r="H89" s="22">
        <f t="shared" si="19"/>
        <v>8414.1109008511121</v>
      </c>
      <c r="I89" s="22">
        <f t="shared" si="20"/>
        <v>4476.7326419110759</v>
      </c>
      <c r="J89" s="22">
        <f t="shared" si="20"/>
        <v>6445.421771381094</v>
      </c>
      <c r="K89" s="22"/>
      <c r="L89" s="22"/>
      <c r="M89" s="22"/>
      <c r="N89" s="22"/>
      <c r="O89" s="22"/>
      <c r="P89" s="22"/>
      <c r="Q89" s="22"/>
      <c r="R89" s="22">
        <f>K89/'iBOXX Data'!C88+R88</f>
        <v>26.060254878772579</v>
      </c>
      <c r="S89" s="22">
        <f>L89/'iBOXX Data'!B88+S88</f>
        <v>12.972507622610996</v>
      </c>
      <c r="T89" s="22">
        <f>M89/'MSCI Data'!B90+T88</f>
        <v>22.683051381927061</v>
      </c>
      <c r="U89" s="22">
        <f>N89/'MSCI Data'!C90+U88</f>
        <v>20.04217064692919</v>
      </c>
      <c r="V89" s="22">
        <f>O89/'MSCI Data'!D90+V88</f>
        <v>18.283844999689816</v>
      </c>
      <c r="W89" s="22">
        <f>P89/'MSCI Data'!E90+W88</f>
        <v>21.889848386279834</v>
      </c>
      <c r="X89" s="22">
        <f>Q89/'MSCI Data'!F90+X88</f>
        <v>30.657968741820895</v>
      </c>
      <c r="Y89" s="22">
        <f>R89*'iBOXX Data'!C88</f>
        <v>3548.3439567977589</v>
      </c>
      <c r="Z89" s="22">
        <f>S89*'iBOXX Data'!B88</f>
        <v>1920.8392036800101</v>
      </c>
      <c r="AA89" s="22">
        <f>T89*'MSCI Data'!B90</f>
        <v>2610.5923835459857</v>
      </c>
      <c r="AB89" s="22">
        <f>U89*'MSCI Data'!C90</f>
        <v>2885.872151451334</v>
      </c>
      <c r="AC89" s="22">
        <f>V89*'MSCI Data'!D90</f>
        <v>3784.2073995858009</v>
      </c>
      <c r="AD89" s="22">
        <f>W89*'MSCI Data'!E90</f>
        <v>2180.8855947250599</v>
      </c>
      <c r="AE89" s="22">
        <f>X89*'MSCI Data'!F90</f>
        <v>7899.025646330153</v>
      </c>
    </row>
    <row r="90" spans="1:31">
      <c r="A90" s="20">
        <f>'MSCI Data'!A91</f>
        <v>38807</v>
      </c>
      <c r="B90" s="22">
        <f t="shared" si="13"/>
        <v>25484.704723598134</v>
      </c>
      <c r="C90" s="22">
        <f t="shared" si="14"/>
        <v>26611.947086774002</v>
      </c>
      <c r="D90" s="22">
        <f t="shared" si="15"/>
        <v>22102.977634070532</v>
      </c>
      <c r="E90" s="22">
        <f t="shared" si="16"/>
        <v>24357.462360422265</v>
      </c>
      <c r="F90" s="22">
        <f t="shared" si="17"/>
        <v>18000</v>
      </c>
      <c r="G90" s="22">
        <f t="shared" si="18"/>
        <v>7484.7047235981336</v>
      </c>
      <c r="H90" s="22">
        <f t="shared" si="19"/>
        <v>8611.9470867740019</v>
      </c>
      <c r="I90" s="22">
        <f t="shared" si="20"/>
        <v>4102.9776340705321</v>
      </c>
      <c r="J90" s="22">
        <f t="shared" si="20"/>
        <v>6357.4623604222652</v>
      </c>
      <c r="K90" s="22">
        <v>75</v>
      </c>
      <c r="L90" s="22">
        <v>75</v>
      </c>
      <c r="M90" s="22">
        <v>75</v>
      </c>
      <c r="N90" s="22">
        <v>75</v>
      </c>
      <c r="O90" s="22">
        <v>75</v>
      </c>
      <c r="P90" s="22">
        <v>75</v>
      </c>
      <c r="Q90" s="22">
        <v>150</v>
      </c>
      <c r="R90" s="22">
        <f>K90/'iBOXX Data'!C89+R89</f>
        <v>26.619012363802518</v>
      </c>
      <c r="S90" s="22">
        <f>L90/'iBOXX Data'!B89+S89</f>
        <v>13.490642337636903</v>
      </c>
      <c r="T90" s="22">
        <f>M90/'MSCI Data'!B91+T89</f>
        <v>23.322165144176743</v>
      </c>
      <c r="U90" s="22">
        <f>N90/'MSCI Data'!C91+U89</f>
        <v>20.556468116585638</v>
      </c>
      <c r="V90" s="22">
        <f>O90/'MSCI Data'!D91+V89</f>
        <v>18.634361427226388</v>
      </c>
      <c r="W90" s="22">
        <f>P90/'MSCI Data'!E91+W89</f>
        <v>22.645287548245989</v>
      </c>
      <c r="X90" s="22">
        <f>Q90/'MSCI Data'!F91+X89</f>
        <v>31.244616635754955</v>
      </c>
      <c r="Y90" s="22">
        <f>R90*'iBOXX Data'!C89</f>
        <v>3572.9739301446916</v>
      </c>
      <c r="Z90" s="22">
        <f>S90*'iBOXX Data'!B89</f>
        <v>1952.7704783729416</v>
      </c>
      <c r="AA90" s="22">
        <f>T90*'MSCI Data'!B91</f>
        <v>2736.8560796691409</v>
      </c>
      <c r="AB90" s="22">
        <f>U90*'MSCI Data'!C91</f>
        <v>2997.7497454416839</v>
      </c>
      <c r="AC90" s="22">
        <f>V90*'MSCI Data'!D91</f>
        <v>3987.1943145836303</v>
      </c>
      <c r="AD90" s="22">
        <f>W90*'MSCI Data'!E91</f>
        <v>2248.2241477898619</v>
      </c>
      <c r="AE90" s="22">
        <f>X90*'MSCI Data'!F91</f>
        <v>7988.9360275961844</v>
      </c>
    </row>
    <row r="91" spans="1:31">
      <c r="A91" s="20">
        <f>'MSCI Data'!A92</f>
        <v>38835</v>
      </c>
      <c r="B91" s="22">
        <f t="shared" si="13"/>
        <v>25695.749296399641</v>
      </c>
      <c r="C91" s="22">
        <f t="shared" si="14"/>
        <v>26959.355451436164</v>
      </c>
      <c r="D91" s="22">
        <f t="shared" si="15"/>
        <v>21904.930831290068</v>
      </c>
      <c r="E91" s="22">
        <f t="shared" si="16"/>
        <v>24432.143141363114</v>
      </c>
      <c r="F91" s="22">
        <f t="shared" si="17"/>
        <v>18000</v>
      </c>
      <c r="G91" s="22">
        <f t="shared" si="18"/>
        <v>7695.749296399641</v>
      </c>
      <c r="H91" s="22">
        <f t="shared" si="19"/>
        <v>8959.355451436164</v>
      </c>
      <c r="I91" s="22">
        <f t="shared" si="20"/>
        <v>3904.9308312900685</v>
      </c>
      <c r="J91" s="22">
        <f t="shared" si="20"/>
        <v>6432.1431413631144</v>
      </c>
      <c r="K91" s="22"/>
      <c r="L91" s="22"/>
      <c r="M91" s="22"/>
      <c r="N91" s="22"/>
      <c r="O91" s="22"/>
      <c r="P91" s="22"/>
      <c r="Q91" s="22"/>
      <c r="R91" s="22">
        <f>K91/'iBOXX Data'!C90+R90</f>
        <v>26.619012363802518</v>
      </c>
      <c r="S91" s="22">
        <f>L91/'iBOXX Data'!B90+S90</f>
        <v>13.490642337636903</v>
      </c>
      <c r="T91" s="22">
        <f>M91/'MSCI Data'!B92+T90</f>
        <v>23.322165144176743</v>
      </c>
      <c r="U91" s="22">
        <f>N91/'MSCI Data'!C92+U90</f>
        <v>20.556468116585638</v>
      </c>
      <c r="V91" s="22">
        <f>O91/'MSCI Data'!D92+V90</f>
        <v>18.634361427226388</v>
      </c>
      <c r="W91" s="22">
        <f>P91/'MSCI Data'!E92+W90</f>
        <v>22.645287548245989</v>
      </c>
      <c r="X91" s="22">
        <f>Q91/'MSCI Data'!F92+X90</f>
        <v>31.244616635754955</v>
      </c>
      <c r="Y91" s="22">
        <f>R91*'iBOXX Data'!C90</f>
        <v>3543.4283801092779</v>
      </c>
      <c r="Z91" s="22">
        <f>S91*'iBOXX Data'!B90</f>
        <v>1932.8043277132392</v>
      </c>
      <c r="AA91" s="22">
        <f>T91*'MSCI Data'!B92</f>
        <v>2754.1144818758316</v>
      </c>
      <c r="AB91" s="22">
        <f>U91*'MSCI Data'!C92</f>
        <v>3010.2891909928007</v>
      </c>
      <c r="AC91" s="22">
        <f>V91*'MSCI Data'!D92</f>
        <v>4070.4899101633323</v>
      </c>
      <c r="AD91" s="22">
        <f>W91*'MSCI Data'!E92</f>
        <v>2185.7231541567025</v>
      </c>
      <c r="AE91" s="22">
        <f>X91*'MSCI Data'!F92</f>
        <v>8198.899851388458</v>
      </c>
    </row>
    <row r="92" spans="1:31">
      <c r="A92" s="20">
        <f>'MSCI Data'!A93</f>
        <v>38868</v>
      </c>
      <c r="B92" s="22">
        <f t="shared" si="13"/>
        <v>24009.713423438116</v>
      </c>
      <c r="C92" s="22">
        <f t="shared" si="14"/>
        <v>24681.235377934299</v>
      </c>
      <c r="D92" s="22">
        <f t="shared" si="15"/>
        <v>21995.147559949564</v>
      </c>
      <c r="E92" s="22">
        <f t="shared" si="16"/>
        <v>23338.191468941932</v>
      </c>
      <c r="F92" s="22">
        <f t="shared" si="17"/>
        <v>18000</v>
      </c>
      <c r="G92" s="22">
        <f t="shared" si="18"/>
        <v>6009.7134234381156</v>
      </c>
      <c r="H92" s="22">
        <f t="shared" si="19"/>
        <v>6681.2353779342993</v>
      </c>
      <c r="I92" s="22">
        <f t="shared" si="20"/>
        <v>3995.1475599495643</v>
      </c>
      <c r="J92" s="22">
        <f t="shared" si="20"/>
        <v>5338.1914689419318</v>
      </c>
      <c r="K92" s="22"/>
      <c r="L92" s="22"/>
      <c r="M92" s="22"/>
      <c r="N92" s="22"/>
      <c r="O92" s="22"/>
      <c r="P92" s="22"/>
      <c r="Q92" s="22"/>
      <c r="R92" s="22">
        <f>K92/'iBOXX Data'!C91+R91</f>
        <v>26.619012363802518</v>
      </c>
      <c r="S92" s="22">
        <f>L92/'iBOXX Data'!B91+S91</f>
        <v>13.490642337636903</v>
      </c>
      <c r="T92" s="22">
        <f>M92/'MSCI Data'!B93+T91</f>
        <v>23.322165144176743</v>
      </c>
      <c r="U92" s="22">
        <f>N92/'MSCI Data'!C93+U91</f>
        <v>20.556468116585638</v>
      </c>
      <c r="V92" s="22">
        <f>O92/'MSCI Data'!D93+V91</f>
        <v>18.634361427226388</v>
      </c>
      <c r="W92" s="22">
        <f>P92/'MSCI Data'!E93+W91</f>
        <v>22.645287548245989</v>
      </c>
      <c r="X92" s="22">
        <f>Q92/'MSCI Data'!F93+X91</f>
        <v>31.244616635754955</v>
      </c>
      <c r="Y92" s="22">
        <f>R92*'iBOXX Data'!C91</f>
        <v>3554.3806098637847</v>
      </c>
      <c r="Z92" s="22">
        <f>S92*'iBOXX Data'!B91</f>
        <v>1944.4062801236066</v>
      </c>
      <c r="AA92" s="22">
        <f>T92*'MSCI Data'!B93</f>
        <v>2607.8845064218431</v>
      </c>
      <c r="AB92" s="22">
        <f>U92*'MSCI Data'!C93</f>
        <v>2848.7153515964378</v>
      </c>
      <c r="AC92" s="22">
        <f>V92*'MSCI Data'!D93</f>
        <v>3803.6458545254504</v>
      </c>
      <c r="AD92" s="22">
        <f>W92*'MSCI Data'!E93</f>
        <v>2075.6670566722273</v>
      </c>
      <c r="AE92" s="22">
        <f>X92*'MSCI Data'!F93</f>
        <v>7175.0137642347672</v>
      </c>
    </row>
    <row r="93" spans="1:31">
      <c r="A93" s="20">
        <f>'MSCI Data'!A94</f>
        <v>38898</v>
      </c>
      <c r="B93" s="22">
        <f t="shared" si="13"/>
        <v>24574.433379816597</v>
      </c>
      <c r="C93" s="22">
        <f t="shared" si="14"/>
        <v>25243.302746367819</v>
      </c>
      <c r="D93" s="22">
        <f t="shared" si="15"/>
        <v>22567.825280162913</v>
      </c>
      <c r="E93" s="22">
        <f t="shared" si="16"/>
        <v>23905.564013265364</v>
      </c>
      <c r="F93" s="22">
        <f t="shared" si="17"/>
        <v>18600</v>
      </c>
      <c r="G93" s="22">
        <f t="shared" si="18"/>
        <v>5974.4333798165972</v>
      </c>
      <c r="H93" s="22">
        <f t="shared" si="19"/>
        <v>6643.3027463678191</v>
      </c>
      <c r="I93" s="22">
        <f t="shared" si="20"/>
        <v>3967.8252801629133</v>
      </c>
      <c r="J93" s="22">
        <f t="shared" si="20"/>
        <v>5305.5640132653643</v>
      </c>
      <c r="K93" s="22">
        <v>75</v>
      </c>
      <c r="L93" s="22">
        <v>75</v>
      </c>
      <c r="M93" s="22">
        <v>75</v>
      </c>
      <c r="N93" s="22">
        <v>75</v>
      </c>
      <c r="O93" s="22">
        <v>75</v>
      </c>
      <c r="P93" s="22">
        <v>75</v>
      </c>
      <c r="Q93" s="22">
        <v>150</v>
      </c>
      <c r="R93" s="22">
        <f>K93/'iBOXX Data'!C92+R92</f>
        <v>27.182266890965497</v>
      </c>
      <c r="S93" s="22">
        <f>L93/'iBOXX Data'!B92+S92</f>
        <v>14.01017683472751</v>
      </c>
      <c r="T93" s="22">
        <f>M93/'MSCI Data'!B94+T92</f>
        <v>23.989365571185015</v>
      </c>
      <c r="U93" s="22">
        <f>N93/'MSCI Data'!C94+U92</f>
        <v>21.096075282568801</v>
      </c>
      <c r="V93" s="22">
        <f>O93/'MSCI Data'!D94+V92</f>
        <v>19.007588598164432</v>
      </c>
      <c r="W93" s="22">
        <f>P93/'MSCI Data'!E94+W92</f>
        <v>23.459973622545359</v>
      </c>
      <c r="X93" s="22">
        <f>Q93/'MSCI Data'!F94+X92</f>
        <v>31.897869836695641</v>
      </c>
      <c r="Y93" s="22">
        <f>R93*'iBOXX Data'!C92</f>
        <v>3619.4471921794643</v>
      </c>
      <c r="Z93" s="22">
        <f>S93*'iBOXX Data'!B92</f>
        <v>2022.5091278612636</v>
      </c>
      <c r="AA93" s="22">
        <f>T93*'MSCI Data'!B94</f>
        <v>2696.6445838569075</v>
      </c>
      <c r="AB93" s="22">
        <f>U93*'MSCI Data'!C94</f>
        <v>2932.143503524238</v>
      </c>
      <c r="AC93" s="22">
        <f>V93*'MSCI Data'!D94</f>
        <v>3819.5749288011425</v>
      </c>
      <c r="AD93" s="22">
        <f>W93*'MSCI Data'!E94</f>
        <v>2159.7251716915257</v>
      </c>
      <c r="AE93" s="22">
        <f>X93*'MSCI Data'!F94</f>
        <v>7324.3888719020533</v>
      </c>
    </row>
    <row r="94" spans="1:31">
      <c r="A94" s="20">
        <f>'MSCI Data'!A95</f>
        <v>38929</v>
      </c>
      <c r="B94" s="22">
        <f t="shared" si="13"/>
        <v>24815.831753372906</v>
      </c>
      <c r="C94" s="22">
        <f t="shared" si="14"/>
        <v>25478.483950593985</v>
      </c>
      <c r="D94" s="22">
        <f t="shared" si="15"/>
        <v>22827.875161709671</v>
      </c>
      <c r="E94" s="22">
        <f t="shared" si="16"/>
        <v>24153.17955615183</v>
      </c>
      <c r="F94" s="22">
        <f t="shared" si="17"/>
        <v>18600</v>
      </c>
      <c r="G94" s="22">
        <f t="shared" si="18"/>
        <v>6215.831753372906</v>
      </c>
      <c r="H94" s="22">
        <f t="shared" si="19"/>
        <v>6878.4839505939854</v>
      </c>
      <c r="I94" s="22">
        <f t="shared" si="20"/>
        <v>4227.8751617096714</v>
      </c>
      <c r="J94" s="22">
        <f t="shared" si="20"/>
        <v>5553.1795561518302</v>
      </c>
      <c r="K94" s="22"/>
      <c r="L94" s="22"/>
      <c r="M94" s="22"/>
      <c r="N94" s="22"/>
      <c r="O94" s="22"/>
      <c r="P94" s="22"/>
      <c r="Q94" s="22"/>
      <c r="R94" s="22">
        <f>K94/'iBOXX Data'!C93+R93</f>
        <v>27.182266890965497</v>
      </c>
      <c r="S94" s="22">
        <f>L94/'iBOXX Data'!B93+S93</f>
        <v>14.01017683472751</v>
      </c>
      <c r="T94" s="22">
        <f>M94/'MSCI Data'!B95+T93</f>
        <v>23.989365571185015</v>
      </c>
      <c r="U94" s="22">
        <f>N94/'MSCI Data'!C95+U93</f>
        <v>21.096075282568801</v>
      </c>
      <c r="V94" s="22">
        <f>O94/'MSCI Data'!D95+V93</f>
        <v>19.007588598164432</v>
      </c>
      <c r="W94" s="22">
        <f>P94/'MSCI Data'!E95+W93</f>
        <v>23.459973622545359</v>
      </c>
      <c r="X94" s="22">
        <f>Q94/'MSCI Data'!F95+X93</f>
        <v>31.897869836695641</v>
      </c>
      <c r="Y94" s="22">
        <f>R94*'iBOXX Data'!C93</f>
        <v>3659.2413442636448</v>
      </c>
      <c r="Z94" s="22">
        <f>S94*'iBOXX Data'!B93</f>
        <v>2047.7274461637728</v>
      </c>
      <c r="AA94" s="22">
        <f>T94*'MSCI Data'!B95</f>
        <v>2740.5451228521761</v>
      </c>
      <c r="AB94" s="22">
        <f>U94*'MSCI Data'!C95</f>
        <v>2993.9550041021639</v>
      </c>
      <c r="AC94" s="22">
        <f>V94*'MSCI Data'!D95</f>
        <v>3785.1711934384648</v>
      </c>
      <c r="AD94" s="22">
        <f>W94*'MSCI Data'!E95</f>
        <v>2169.1091611405436</v>
      </c>
      <c r="AE94" s="22">
        <f>X94*'MSCI Data'!F95</f>
        <v>7420.0824814121397</v>
      </c>
    </row>
    <row r="95" spans="1:31">
      <c r="A95" s="20">
        <f>'MSCI Data'!A96</f>
        <v>38960</v>
      </c>
      <c r="B95" s="22">
        <f t="shared" si="13"/>
        <v>25314.033621591985</v>
      </c>
      <c r="C95" s="22">
        <f t="shared" si="14"/>
        <v>26045.74385660671</v>
      </c>
      <c r="D95" s="22">
        <f t="shared" si="15"/>
        <v>23118.90291654782</v>
      </c>
      <c r="E95" s="22">
        <f t="shared" si="16"/>
        <v>24582.323386577264</v>
      </c>
      <c r="F95" s="22">
        <f t="shared" si="17"/>
        <v>18600</v>
      </c>
      <c r="G95" s="22">
        <f t="shared" si="18"/>
        <v>6714.0336215919851</v>
      </c>
      <c r="H95" s="22">
        <f t="shared" si="19"/>
        <v>7445.7438566067103</v>
      </c>
      <c r="I95" s="22">
        <f t="shared" si="20"/>
        <v>4518.9029165478205</v>
      </c>
      <c r="J95" s="22">
        <f t="shared" si="20"/>
        <v>5982.3233865772636</v>
      </c>
      <c r="K95" s="22"/>
      <c r="L95" s="22"/>
      <c r="M95" s="22"/>
      <c r="N95" s="22"/>
      <c r="O95" s="22"/>
      <c r="P95" s="22"/>
      <c r="Q95" s="22"/>
      <c r="R95" s="22">
        <f>K95/'iBOXX Data'!C94+R94</f>
        <v>27.182266890965497</v>
      </c>
      <c r="S95" s="22">
        <f>L95/'iBOXX Data'!B94+S94</f>
        <v>14.01017683472751</v>
      </c>
      <c r="T95" s="22">
        <f>M95/'MSCI Data'!B96+T94</f>
        <v>23.989365571185015</v>
      </c>
      <c r="U95" s="22">
        <f>N95/'MSCI Data'!C96+U94</f>
        <v>21.096075282568801</v>
      </c>
      <c r="V95" s="22">
        <f>O95/'MSCI Data'!D96+V94</f>
        <v>19.007588598164432</v>
      </c>
      <c r="W95" s="22">
        <f>P95/'MSCI Data'!E96+W94</f>
        <v>23.459973622545359</v>
      </c>
      <c r="X95" s="22">
        <f>Q95/'MSCI Data'!F96+X94</f>
        <v>31.897869836695641</v>
      </c>
      <c r="Y95" s="22">
        <f>R95*'iBOXX Data'!C94</f>
        <v>3702.1566063152127</v>
      </c>
      <c r="Z95" s="22">
        <f>S95*'iBOXX Data'!B94</f>
        <v>2077.5691228217424</v>
      </c>
      <c r="AA95" s="22">
        <f>T95*'MSCI Data'!B96</f>
        <v>2809.8743893529008</v>
      </c>
      <c r="AB95" s="22">
        <f>U95*'MSCI Data'!C96</f>
        <v>3073.6981686702743</v>
      </c>
      <c r="AC95" s="22">
        <f>V95*'MSCI Data'!D96</f>
        <v>3874.6969357358194</v>
      </c>
      <c r="AD95" s="22">
        <f>W95*'MSCI Data'!E96</f>
        <v>2209.2257160350964</v>
      </c>
      <c r="AE95" s="22">
        <f>X95*'MSCI Data'!F96</f>
        <v>7566.8126826609396</v>
      </c>
    </row>
    <row r="96" spans="1:31">
      <c r="A96" s="20">
        <f>'MSCI Data'!A97</f>
        <v>38989</v>
      </c>
      <c r="B96" s="22">
        <f t="shared" si="13"/>
        <v>26382.365618037373</v>
      </c>
      <c r="C96" s="22">
        <f t="shared" si="14"/>
        <v>27241.003430076566</v>
      </c>
      <c r="D96" s="22">
        <f t="shared" si="15"/>
        <v>23806.452181919791</v>
      </c>
      <c r="E96" s="22">
        <f t="shared" si="16"/>
        <v>25523.727805998176</v>
      </c>
      <c r="F96" s="22">
        <f t="shared" si="17"/>
        <v>19200</v>
      </c>
      <c r="G96" s="22">
        <f t="shared" si="18"/>
        <v>7182.3656180373728</v>
      </c>
      <c r="H96" s="22">
        <f t="shared" si="19"/>
        <v>8041.0034300765656</v>
      </c>
      <c r="I96" s="22">
        <f t="shared" si="20"/>
        <v>4606.4521819197907</v>
      </c>
      <c r="J96" s="22">
        <f t="shared" si="20"/>
        <v>6323.7278059981763</v>
      </c>
      <c r="K96" s="22">
        <v>75</v>
      </c>
      <c r="L96" s="22">
        <v>75</v>
      </c>
      <c r="M96" s="22">
        <v>75</v>
      </c>
      <c r="N96" s="22">
        <v>75</v>
      </c>
      <c r="O96" s="22">
        <v>75</v>
      </c>
      <c r="P96" s="22">
        <v>75</v>
      </c>
      <c r="Q96" s="22">
        <v>150</v>
      </c>
      <c r="R96" s="22">
        <f>K96/'iBOXX Data'!C95+R95</f>
        <v>27.729516070606635</v>
      </c>
      <c r="S96" s="22">
        <f>L96/'iBOXX Data'!B95+S95</f>
        <v>14.516249709221437</v>
      </c>
      <c r="T96" s="22">
        <f>M96/'MSCI Data'!B97+T95</f>
        <v>24.618032796666995</v>
      </c>
      <c r="U96" s="22">
        <f>N96/'MSCI Data'!C97+U95</f>
        <v>21.596776263942726</v>
      </c>
      <c r="V96" s="22">
        <f>O96/'MSCI Data'!D97+V95</f>
        <v>19.36611434031272</v>
      </c>
      <c r="W96" s="22">
        <f>P96/'MSCI Data'!E97+W95</f>
        <v>24.229441151015656</v>
      </c>
      <c r="X96" s="22">
        <f>Q96/'MSCI Data'!F97+X95</f>
        <v>32.519579953991617</v>
      </c>
      <c r="Y96" s="22">
        <f>R96*'iBOXX Data'!C95</f>
        <v>3800.3048385733309</v>
      </c>
      <c r="Z96" s="22">
        <f>S96*'iBOXX Data'!B95</f>
        <v>2151.3082069066168</v>
      </c>
      <c r="AA96" s="22">
        <f>T96*'MSCI Data'!B97</f>
        <v>2936.9313126423726</v>
      </c>
      <c r="AB96" s="22">
        <f>U96*'MSCI Data'!C97</f>
        <v>3234.9811165759806</v>
      </c>
      <c r="AC96" s="22">
        <f>V96*'MSCI Data'!D97</f>
        <v>4051.1974588500179</v>
      </c>
      <c r="AD96" s="22">
        <f>W96*'MSCI Data'!E97</f>
        <v>2361.6436289894959</v>
      </c>
      <c r="AE96" s="22">
        <f>X96*'MSCI Data'!F97</f>
        <v>7845.9990554995575</v>
      </c>
    </row>
    <row r="97" spans="1:31">
      <c r="A97" s="20">
        <f>'MSCI Data'!A98</f>
        <v>39021</v>
      </c>
      <c r="B97" s="22">
        <f t="shared" si="13"/>
        <v>27180.29782348865</v>
      </c>
      <c r="C97" s="22">
        <f t="shared" si="14"/>
        <v>28281.598660133066</v>
      </c>
      <c r="D97" s="22">
        <f t="shared" si="15"/>
        <v>23876.395313555407</v>
      </c>
      <c r="E97" s="22">
        <f t="shared" si="16"/>
        <v>26078.996986844235</v>
      </c>
      <c r="F97" s="22">
        <f t="shared" si="17"/>
        <v>19200</v>
      </c>
      <c r="G97" s="22">
        <f t="shared" si="18"/>
        <v>7980.2978234886505</v>
      </c>
      <c r="H97" s="22">
        <f t="shared" si="19"/>
        <v>9081.598660133066</v>
      </c>
      <c r="I97" s="22">
        <f t="shared" si="20"/>
        <v>4676.3953135554075</v>
      </c>
      <c r="J97" s="22">
        <f t="shared" si="20"/>
        <v>6878.9969868442349</v>
      </c>
      <c r="K97" s="22"/>
      <c r="L97" s="22"/>
      <c r="M97" s="22"/>
      <c r="N97" s="22"/>
      <c r="O97" s="22"/>
      <c r="P97" s="22"/>
      <c r="Q97" s="22"/>
      <c r="R97" s="22">
        <f>K97/'iBOXX Data'!C96+R96</f>
        <v>27.729516070606635</v>
      </c>
      <c r="S97" s="22">
        <f>L97/'iBOXX Data'!B96+S96</f>
        <v>14.516249709221437</v>
      </c>
      <c r="T97" s="22">
        <f>M97/'MSCI Data'!B98+T96</f>
        <v>24.618032796666995</v>
      </c>
      <c r="U97" s="22">
        <f>N97/'MSCI Data'!C98+U96</f>
        <v>21.596776263942726</v>
      </c>
      <c r="V97" s="22">
        <f>O97/'MSCI Data'!D98+V96</f>
        <v>19.36611434031272</v>
      </c>
      <c r="W97" s="22">
        <f>P97/'MSCI Data'!E98+W96</f>
        <v>24.229441151015656</v>
      </c>
      <c r="X97" s="22">
        <f>Q97/'MSCI Data'!F98+X96</f>
        <v>32.519579953991617</v>
      </c>
      <c r="Y97" s="22">
        <f>R97*'iBOXX Data'!C96</f>
        <v>3810.3873341305316</v>
      </c>
      <c r="Z97" s="22">
        <f>S97*'iBOXX Data'!B96</f>
        <v>2158.7114942583203</v>
      </c>
      <c r="AA97" s="22">
        <f>T97*'MSCI Data'!B98</f>
        <v>3038.1114274366737</v>
      </c>
      <c r="AB97" s="22">
        <f>U97*'MSCI Data'!C98</f>
        <v>3363.2659675838004</v>
      </c>
      <c r="AC97" s="22">
        <f>V97*'MSCI Data'!D98</f>
        <v>4238.2741233774386</v>
      </c>
      <c r="AD97" s="22">
        <f>W97*'MSCI Data'!E98</f>
        <v>2421.4903486325047</v>
      </c>
      <c r="AE97" s="22">
        <f>X97*'MSCI Data'!F98</f>
        <v>8150.0571280693794</v>
      </c>
    </row>
    <row r="98" spans="1:31">
      <c r="A98" s="20">
        <f>'MSCI Data'!A99</f>
        <v>39051</v>
      </c>
      <c r="B98" s="22">
        <f t="shared" si="13"/>
        <v>27514.389600065009</v>
      </c>
      <c r="C98" s="22">
        <f t="shared" si="14"/>
        <v>28682.97508597904</v>
      </c>
      <c r="D98" s="22">
        <f t="shared" si="15"/>
        <v>24008.633142322913</v>
      </c>
      <c r="E98" s="22">
        <f t="shared" si="16"/>
        <v>26345.804114150975</v>
      </c>
      <c r="F98" s="22">
        <f t="shared" si="17"/>
        <v>19200</v>
      </c>
      <c r="G98" s="22">
        <f t="shared" si="18"/>
        <v>8314.3896000650093</v>
      </c>
      <c r="H98" s="22">
        <f t="shared" si="19"/>
        <v>9482.9750859790402</v>
      </c>
      <c r="I98" s="22">
        <f t="shared" si="20"/>
        <v>4808.633142322913</v>
      </c>
      <c r="J98" s="22">
        <f t="shared" si="20"/>
        <v>7145.8041141509748</v>
      </c>
      <c r="K98" s="22"/>
      <c r="L98" s="22"/>
      <c r="M98" s="22"/>
      <c r="N98" s="22"/>
      <c r="O98" s="22"/>
      <c r="P98" s="22"/>
      <c r="Q98" s="22"/>
      <c r="R98" s="22">
        <f>K98/'iBOXX Data'!C97+R97</f>
        <v>27.729516070606635</v>
      </c>
      <c r="S98" s="22">
        <f>L98/'iBOXX Data'!B97+S97</f>
        <v>14.516249709221437</v>
      </c>
      <c r="T98" s="22">
        <f>M98/'MSCI Data'!B99+T97</f>
        <v>24.618032796666995</v>
      </c>
      <c r="U98" s="22">
        <f>N98/'MSCI Data'!C99+U97</f>
        <v>21.596776263942726</v>
      </c>
      <c r="V98" s="22">
        <f>O98/'MSCI Data'!D99+V97</f>
        <v>19.36611434031272</v>
      </c>
      <c r="W98" s="22">
        <f>P98/'MSCI Data'!E99+W97</f>
        <v>24.229441151015656</v>
      </c>
      <c r="X98" s="22">
        <f>Q98/'MSCI Data'!F99+X97</f>
        <v>32.519579953991617</v>
      </c>
      <c r="Y98" s="22">
        <f>R98*'iBOXX Data'!C97</f>
        <v>3830.8176540753861</v>
      </c>
      <c r="Z98" s="22">
        <f>S98*'iBOXX Data'!B97</f>
        <v>2171.3406315053426</v>
      </c>
      <c r="AA98" s="22">
        <f>T98*'MSCI Data'!B99</f>
        <v>3022.3558864468068</v>
      </c>
      <c r="AB98" s="22">
        <f>U98*'MSCI Data'!C99</f>
        <v>3337.9977393549875</v>
      </c>
      <c r="AC98" s="22">
        <f>V98*'MSCI Data'!D99</f>
        <v>4357.5693877137646</v>
      </c>
      <c r="AD98" s="22">
        <f>W98*'MSCI Data'!E99</f>
        <v>2372.062288684433</v>
      </c>
      <c r="AE98" s="22">
        <f>X98*'MSCI Data'!F99</f>
        <v>8422.2460122842895</v>
      </c>
    </row>
    <row r="99" spans="1:31">
      <c r="A99" s="20">
        <f>'MSCI Data'!A100</f>
        <v>39080</v>
      </c>
      <c r="B99" s="22">
        <f t="shared" ref="B99:B130" si="21">SUM(Y99:AE99)</f>
        <v>28940.438062477759</v>
      </c>
      <c r="C99" s="22">
        <f t="shared" ref="C99:C130" si="22">SUM(AA99:AE99)*8/6</f>
        <v>30504.041721860034</v>
      </c>
      <c r="D99" s="22">
        <f t="shared" ref="D99:D130" si="23">SUM(Y99:Z99)*4</f>
        <v>24249.627084330936</v>
      </c>
      <c r="E99" s="22">
        <f t="shared" si="16"/>
        <v>27376.834403095483</v>
      </c>
      <c r="F99" s="22">
        <f t="shared" si="17"/>
        <v>19800</v>
      </c>
      <c r="G99" s="22">
        <f t="shared" si="18"/>
        <v>9140.4380624777586</v>
      </c>
      <c r="H99" s="22">
        <f t="shared" si="19"/>
        <v>10704.041721860034</v>
      </c>
      <c r="I99" s="22">
        <f t="shared" si="20"/>
        <v>4449.6270843309358</v>
      </c>
      <c r="J99" s="22">
        <f t="shared" si="20"/>
        <v>7576.8344030954831</v>
      </c>
      <c r="K99" s="22">
        <v>75</v>
      </c>
      <c r="L99" s="22">
        <v>75</v>
      </c>
      <c r="M99" s="22">
        <v>75</v>
      </c>
      <c r="N99" s="22">
        <v>75</v>
      </c>
      <c r="O99" s="22">
        <v>75</v>
      </c>
      <c r="P99" s="22">
        <v>75</v>
      </c>
      <c r="Q99" s="22">
        <v>150</v>
      </c>
      <c r="R99" s="22">
        <f>K99/'iBOXX Data'!C98+R98</f>
        <v>28.279645913391587</v>
      </c>
      <c r="S99" s="22">
        <f>L99/'iBOXX Data'!B98+S98</f>
        <v>15.026905391116991</v>
      </c>
      <c r="T99" s="22">
        <f>M99/'MSCI Data'!B100+T98</f>
        <v>25.207007195913107</v>
      </c>
      <c r="U99" s="22">
        <f>N99/'MSCI Data'!C100+U98</f>
        <v>22.064824192050565</v>
      </c>
      <c r="V99" s="22">
        <f>O99/'MSCI Data'!D100+V98</f>
        <v>19.683064853772553</v>
      </c>
      <c r="W99" s="22">
        <f>P99/'MSCI Data'!E100+W98</f>
        <v>24.983437330768346</v>
      </c>
      <c r="X99" s="22">
        <f>Q99/'MSCI Data'!F100+X98</f>
        <v>33.071395426897475</v>
      </c>
      <c r="Y99" s="22">
        <f>R99*'iBOXX Data'!C98</f>
        <v>3855.4051762893814</v>
      </c>
      <c r="Z99" s="22">
        <f>S99*'iBOXX Data'!B98</f>
        <v>2207.0015947933525</v>
      </c>
      <c r="AA99" s="22">
        <f>T99*'MSCI Data'!B100</f>
        <v>3209.8602963275753</v>
      </c>
      <c r="AB99" s="22">
        <f>U99*'MSCI Data'!C100</f>
        <v>3535.6674285341828</v>
      </c>
      <c r="AC99" s="22">
        <f>V99*'MSCI Data'!D100</f>
        <v>4657.603636348199</v>
      </c>
      <c r="AD99" s="22">
        <f>W99*'MSCI Data'!E100</f>
        <v>2485.1025112915272</v>
      </c>
      <c r="AE99" s="22">
        <f>X99*'MSCI Data'!F100</f>
        <v>8989.7974188935405</v>
      </c>
    </row>
    <row r="100" spans="1:31">
      <c r="A100" s="20">
        <f>'MSCI Data'!A101</f>
        <v>39113</v>
      </c>
      <c r="B100" s="22">
        <f t="shared" si="21"/>
        <v>29297.056712296362</v>
      </c>
      <c r="C100" s="22">
        <f t="shared" si="22"/>
        <v>31022.256099242513</v>
      </c>
      <c r="D100" s="22">
        <f t="shared" si="23"/>
        <v>24121.458551457923</v>
      </c>
      <c r="E100" s="22">
        <f t="shared" si="16"/>
        <v>27571.857325350218</v>
      </c>
      <c r="F100" s="22">
        <f t="shared" ref="F100:F131" si="24">SUM(K100:Q100)+F99</f>
        <v>19800</v>
      </c>
      <c r="G100" s="22">
        <f t="shared" si="18"/>
        <v>9497.0567122963621</v>
      </c>
      <c r="H100" s="22">
        <f t="shared" si="19"/>
        <v>11222.256099242513</v>
      </c>
      <c r="I100" s="22">
        <f t="shared" si="20"/>
        <v>4321.458551457923</v>
      </c>
      <c r="J100" s="22">
        <f t="shared" si="20"/>
        <v>7771.8573253502182</v>
      </c>
      <c r="K100" s="22"/>
      <c r="L100" s="22"/>
      <c r="M100" s="22"/>
      <c r="N100" s="22"/>
      <c r="O100" s="22"/>
      <c r="P100" s="22"/>
      <c r="Q100" s="22"/>
      <c r="R100" s="22">
        <f>K100/'iBOXX Data'!C99+R99</f>
        <v>28.279645913391587</v>
      </c>
      <c r="S100" s="22">
        <f>L100/'iBOXX Data'!B99+S99</f>
        <v>15.026905391116991</v>
      </c>
      <c r="T100" s="22">
        <f>M100/'MSCI Data'!B101+T99</f>
        <v>25.207007195913107</v>
      </c>
      <c r="U100" s="22">
        <f>N100/'MSCI Data'!C101+U99</f>
        <v>22.064824192050565</v>
      </c>
      <c r="V100" s="22">
        <f>O100/'MSCI Data'!D101+V99</f>
        <v>19.683064853772553</v>
      </c>
      <c r="W100" s="22">
        <f>P100/'MSCI Data'!E101+W99</f>
        <v>24.983437330768346</v>
      </c>
      <c r="X100" s="22">
        <f>Q100/'MSCI Data'!F101+X99</f>
        <v>33.071395426897475</v>
      </c>
      <c r="Y100" s="22">
        <f>R100*'iBOXX Data'!C99</f>
        <v>3843.4990962952256</v>
      </c>
      <c r="Z100" s="22">
        <f>S100*'iBOXX Data'!B99</f>
        <v>2186.8655415692556</v>
      </c>
      <c r="AA100" s="22">
        <f>T100*'MSCI Data'!B101</f>
        <v>3274.6423048210718</v>
      </c>
      <c r="AB100" s="22">
        <f>U100*'MSCI Data'!C101</f>
        <v>3595.9043985784806</v>
      </c>
      <c r="AC100" s="22">
        <f>V100*'MSCI Data'!D101</f>
        <v>4820.3825826888988</v>
      </c>
      <c r="AD100" s="22">
        <f>W100*'MSCI Data'!E101</f>
        <v>2564.7996763766782</v>
      </c>
      <c r="AE100" s="22">
        <f>X100*'MSCI Data'!F101</f>
        <v>9010.9631119667556</v>
      </c>
    </row>
    <row r="101" spans="1:31">
      <c r="A101" s="20">
        <f>'MSCI Data'!A102</f>
        <v>39141</v>
      </c>
      <c r="B101" s="22">
        <f t="shared" si="21"/>
        <v>28849.668205843704</v>
      </c>
      <c r="C101" s="22">
        <f t="shared" si="22"/>
        <v>30338.440571827796</v>
      </c>
      <c r="D101" s="22">
        <f t="shared" si="23"/>
        <v>24383.351107891431</v>
      </c>
      <c r="E101" s="22">
        <f t="shared" si="16"/>
        <v>27360.895839859615</v>
      </c>
      <c r="F101" s="22">
        <f t="shared" si="24"/>
        <v>19800</v>
      </c>
      <c r="G101" s="22">
        <f t="shared" si="18"/>
        <v>9049.6682058437036</v>
      </c>
      <c r="H101" s="22">
        <f t="shared" si="19"/>
        <v>10538.440571827796</v>
      </c>
      <c r="I101" s="22">
        <f t="shared" si="20"/>
        <v>4583.3511078914307</v>
      </c>
      <c r="J101" s="22">
        <f t="shared" si="20"/>
        <v>7560.8958398596151</v>
      </c>
      <c r="K101" s="22"/>
      <c r="L101" s="22"/>
      <c r="M101" s="22"/>
      <c r="N101" s="22"/>
      <c r="O101" s="22"/>
      <c r="P101" s="22"/>
      <c r="Q101" s="22"/>
      <c r="R101" s="22">
        <f>K101/'iBOXX Data'!C100+R100</f>
        <v>28.279645913391587</v>
      </c>
      <c r="S101" s="22">
        <f>L101/'iBOXX Data'!B100+S100</f>
        <v>15.026905391116991</v>
      </c>
      <c r="T101" s="22">
        <f>M101/'MSCI Data'!B102+T100</f>
        <v>25.207007195913107</v>
      </c>
      <c r="U101" s="22">
        <f>N101/'MSCI Data'!C102+U100</f>
        <v>22.064824192050565</v>
      </c>
      <c r="V101" s="22">
        <f>O101/'MSCI Data'!D102+V100</f>
        <v>19.683064853772553</v>
      </c>
      <c r="W101" s="22">
        <f>P101/'MSCI Data'!E102+W100</f>
        <v>24.983437330768346</v>
      </c>
      <c r="X101" s="22">
        <f>Q101/'MSCI Data'!F102+X100</f>
        <v>33.071395426897475</v>
      </c>
      <c r="Y101" s="22">
        <f>R101*'iBOXX Data'!C100</f>
        <v>3883.2762271847919</v>
      </c>
      <c r="Z101" s="22">
        <f>S101*'iBOXX Data'!B100</f>
        <v>2212.5615497880658</v>
      </c>
      <c r="AA101" s="22">
        <f>T101*'MSCI Data'!B102</f>
        <v>3206.0792452481878</v>
      </c>
      <c r="AB101" s="22">
        <f>U101*'MSCI Data'!C102</f>
        <v>3510.513528955245</v>
      </c>
      <c r="AC101" s="22">
        <f>V101*'MSCI Data'!D102</f>
        <v>4759.9555735878166</v>
      </c>
      <c r="AD101" s="22">
        <f>W101*'MSCI Data'!E102</f>
        <v>2471.3616207596046</v>
      </c>
      <c r="AE101" s="22">
        <f>X101*'MSCI Data'!F102</f>
        <v>8805.9204603199905</v>
      </c>
    </row>
    <row r="102" spans="1:31">
      <c r="A102" s="20">
        <f>'MSCI Data'!A103</f>
        <v>39171</v>
      </c>
      <c r="B102" s="22">
        <f t="shared" si="21"/>
        <v>29988.72410702653</v>
      </c>
      <c r="C102" s="22">
        <f t="shared" si="22"/>
        <v>31705.998848537492</v>
      </c>
      <c r="D102" s="22">
        <f t="shared" si="23"/>
        <v>24836.899882493639</v>
      </c>
      <c r="E102" s="22">
        <f t="shared" si="16"/>
        <v>28271.449365515567</v>
      </c>
      <c r="F102" s="22">
        <f t="shared" si="24"/>
        <v>20400</v>
      </c>
      <c r="G102" s="22">
        <f t="shared" si="18"/>
        <v>9588.72410702653</v>
      </c>
      <c r="H102" s="22">
        <f t="shared" si="19"/>
        <v>11305.998848537492</v>
      </c>
      <c r="I102" s="22">
        <f t="shared" si="20"/>
        <v>4436.8998824936389</v>
      </c>
      <c r="J102" s="22">
        <f t="shared" si="20"/>
        <v>7871.4493655155675</v>
      </c>
      <c r="K102" s="22">
        <v>75</v>
      </c>
      <c r="L102" s="22">
        <v>75</v>
      </c>
      <c r="M102" s="22">
        <v>75</v>
      </c>
      <c r="N102" s="22">
        <v>75</v>
      </c>
      <c r="O102" s="22">
        <v>75</v>
      </c>
      <c r="P102" s="22">
        <v>75</v>
      </c>
      <c r="Q102" s="22">
        <v>150</v>
      </c>
      <c r="R102" s="22">
        <f>K102/'iBOXX Data'!C101+R101</f>
        <v>28.82838926259349</v>
      </c>
      <c r="S102" s="22">
        <f>L102/'iBOXX Data'!B101+S101</f>
        <v>15.540568838826051</v>
      </c>
      <c r="T102" s="22">
        <f>M102/'MSCI Data'!B103+T101</f>
        <v>25.7825136415853</v>
      </c>
      <c r="U102" s="22">
        <f>N102/'MSCI Data'!C103+U101</f>
        <v>22.530171341023699</v>
      </c>
      <c r="V102" s="22">
        <f>O102/'MSCI Data'!D103+V101</f>
        <v>19.981477299560957</v>
      </c>
      <c r="W102" s="22">
        <f>P102/'MSCI Data'!E103+W101</f>
        <v>25.740248632483784</v>
      </c>
      <c r="X102" s="22">
        <f>Q102/'MSCI Data'!F103+X101</f>
        <v>33.618601030282854</v>
      </c>
      <c r="Y102" s="22">
        <f>R102*'iBOXX Data'!C101</f>
        <v>3940.146514466418</v>
      </c>
      <c r="Z102" s="22">
        <f>S102*'iBOXX Data'!B101</f>
        <v>2269.0784561569917</v>
      </c>
      <c r="AA102" s="22">
        <f>T102*'MSCI Data'!B103</f>
        <v>3359.9771777713963</v>
      </c>
      <c r="AB102" s="22">
        <f>U102*'MSCI Data'!C103</f>
        <v>3631.1877150327891</v>
      </c>
      <c r="AC102" s="22">
        <f>V102*'MSCI Data'!D103</f>
        <v>5021.9446896986556</v>
      </c>
      <c r="AD102" s="22">
        <f>W102*'MSCI Data'!E103</f>
        <v>2550.8586394791428</v>
      </c>
      <c r="AE102" s="22">
        <f>X102*'MSCI Data'!F103</f>
        <v>9215.5309144211351</v>
      </c>
    </row>
    <row r="103" spans="1:31">
      <c r="A103" s="20">
        <f>'MSCI Data'!A104</f>
        <v>39202</v>
      </c>
      <c r="B103" s="22">
        <f t="shared" si="21"/>
        <v>30567.042742228623</v>
      </c>
      <c r="C103" s="22">
        <f t="shared" si="22"/>
        <v>32500.494417059381</v>
      </c>
      <c r="D103" s="22">
        <f t="shared" si="23"/>
        <v>24766.687717736328</v>
      </c>
      <c r="E103" s="22">
        <f t="shared" si="16"/>
        <v>28633.591067397854</v>
      </c>
      <c r="F103" s="22">
        <f t="shared" si="24"/>
        <v>20400</v>
      </c>
      <c r="G103" s="22">
        <f t="shared" si="18"/>
        <v>10167.042742228623</v>
      </c>
      <c r="H103" s="22">
        <f t="shared" si="19"/>
        <v>12100.494417059381</v>
      </c>
      <c r="I103" s="22">
        <f t="shared" si="20"/>
        <v>4366.6877177363276</v>
      </c>
      <c r="J103" s="22">
        <f t="shared" si="20"/>
        <v>8233.5910673978542</v>
      </c>
      <c r="K103" s="22"/>
      <c r="L103" s="22"/>
      <c r="M103" s="22"/>
      <c r="N103" s="22"/>
      <c r="O103" s="22"/>
      <c r="P103" s="22"/>
      <c r="Q103" s="22"/>
      <c r="R103" s="22">
        <f>K103/'iBOXX Data'!C102+R102</f>
        <v>28.82838926259349</v>
      </c>
      <c r="S103" s="22">
        <f>L103/'iBOXX Data'!B102+S102</f>
        <v>15.540568838826051</v>
      </c>
      <c r="T103" s="22">
        <f>M103/'MSCI Data'!B104+T102</f>
        <v>25.7825136415853</v>
      </c>
      <c r="U103" s="22">
        <f>N103/'MSCI Data'!C104+U102</f>
        <v>22.530171341023699</v>
      </c>
      <c r="V103" s="22">
        <f>O103/'MSCI Data'!D104+V102</f>
        <v>19.981477299560957</v>
      </c>
      <c r="W103" s="22">
        <f>P103/'MSCI Data'!E104+W102</f>
        <v>25.740248632483784</v>
      </c>
      <c r="X103" s="22">
        <f>Q103/'MSCI Data'!F104+X102</f>
        <v>33.618601030282854</v>
      </c>
      <c r="Y103" s="22">
        <f>R103*'iBOXX Data'!C102</f>
        <v>3935.1813340365388</v>
      </c>
      <c r="Z103" s="22">
        <f>S103*'iBOXX Data'!B102</f>
        <v>2256.4905953975426</v>
      </c>
      <c r="AA103" s="22">
        <f>T103*'MSCI Data'!B104</f>
        <v>3473.1624126579559</v>
      </c>
      <c r="AB103" s="22">
        <f>U103*'MSCI Data'!C104</f>
        <v>3766.5940447923422</v>
      </c>
      <c r="AC103" s="22">
        <f>V103*'MSCI Data'!D104</f>
        <v>5159.0176239736438</v>
      </c>
      <c r="AD103" s="22">
        <f>W103*'MSCI Data'!E104</f>
        <v>2592.3004397774416</v>
      </c>
      <c r="AE103" s="22">
        <f>X103*'MSCI Data'!F104</f>
        <v>9384.2962915931548</v>
      </c>
    </row>
    <row r="104" spans="1:31">
      <c r="A104" s="20">
        <f>'MSCI Data'!A105</f>
        <v>39233</v>
      </c>
      <c r="B104" s="22">
        <f t="shared" si="21"/>
        <v>31516.413049126182</v>
      </c>
      <c r="C104" s="22">
        <f t="shared" si="22"/>
        <v>33843.702798869686</v>
      </c>
      <c r="D104" s="22">
        <f t="shared" si="23"/>
        <v>24534.543799895691</v>
      </c>
      <c r="E104" s="22">
        <f t="shared" si="16"/>
        <v>29189.123299382689</v>
      </c>
      <c r="F104" s="22">
        <f t="shared" si="24"/>
        <v>20400</v>
      </c>
      <c r="G104" s="22">
        <f t="shared" si="18"/>
        <v>11116.413049126182</v>
      </c>
      <c r="H104" s="22">
        <f t="shared" si="19"/>
        <v>13443.702798869686</v>
      </c>
      <c r="I104" s="22">
        <f t="shared" si="20"/>
        <v>4134.5437998956913</v>
      </c>
      <c r="J104" s="22">
        <f t="shared" si="20"/>
        <v>8789.1232993826889</v>
      </c>
      <c r="K104" s="22"/>
      <c r="L104" s="22"/>
      <c r="M104" s="22"/>
      <c r="N104" s="22"/>
      <c r="O104" s="22"/>
      <c r="P104" s="22"/>
      <c r="Q104" s="22"/>
      <c r="R104" s="22">
        <f>K104/'iBOXX Data'!C103+R103</f>
        <v>28.82838926259349</v>
      </c>
      <c r="S104" s="22">
        <f>L104/'iBOXX Data'!B103+S103</f>
        <v>15.540568838826051</v>
      </c>
      <c r="T104" s="22">
        <f>M104/'MSCI Data'!B105+T103</f>
        <v>25.7825136415853</v>
      </c>
      <c r="U104" s="22">
        <f>N104/'MSCI Data'!C105+U103</f>
        <v>22.530171341023699</v>
      </c>
      <c r="V104" s="22">
        <f>O104/'MSCI Data'!D105+V103</f>
        <v>19.981477299560957</v>
      </c>
      <c r="W104" s="22">
        <f>P104/'MSCI Data'!E105+W103</f>
        <v>25.740248632483784</v>
      </c>
      <c r="X104" s="22">
        <f>Q104/'MSCI Data'!F105+X103</f>
        <v>33.618601030282854</v>
      </c>
      <c r="Y104" s="22">
        <f>R104*'iBOXX Data'!C103</f>
        <v>3891.5980835964883</v>
      </c>
      <c r="Z104" s="22">
        <f>S104*'iBOXX Data'!B103</f>
        <v>2242.0378663774345</v>
      </c>
      <c r="AA104" s="22">
        <f>T104*'MSCI Data'!B105</f>
        <v>3561.0807841757619</v>
      </c>
      <c r="AB104" s="22">
        <f>U104*'MSCI Data'!C105</f>
        <v>3858.9677472905391</v>
      </c>
      <c r="AC104" s="22">
        <f>V104*'MSCI Data'!D105</f>
        <v>5289.8963002857681</v>
      </c>
      <c r="AD104" s="22">
        <f>W104*'MSCI Data'!E105</f>
        <v>2715.3388282407141</v>
      </c>
      <c r="AE104" s="22">
        <f>X104*'MSCI Data'!F105</f>
        <v>9957.4934391594779</v>
      </c>
    </row>
    <row r="105" spans="1:31">
      <c r="A105" s="20">
        <f>'MSCI Data'!A106</f>
        <v>39262</v>
      </c>
      <c r="B105" s="22">
        <f t="shared" si="21"/>
        <v>32268.350868729518</v>
      </c>
      <c r="C105" s="22">
        <f t="shared" si="22"/>
        <v>34697.487357631675</v>
      </c>
      <c r="D105" s="22">
        <f t="shared" si="23"/>
        <v>24980.941402023076</v>
      </c>
      <c r="E105" s="22">
        <f t="shared" si="16"/>
        <v>29839.214379827376</v>
      </c>
      <c r="F105" s="22">
        <f t="shared" si="24"/>
        <v>21000</v>
      </c>
      <c r="G105" s="22">
        <f t="shared" si="18"/>
        <v>11268.350868729518</v>
      </c>
      <c r="H105" s="22">
        <f t="shared" si="19"/>
        <v>13697.487357631675</v>
      </c>
      <c r="I105" s="22">
        <f t="shared" si="20"/>
        <v>3980.9414020230761</v>
      </c>
      <c r="J105" s="22">
        <f t="shared" si="20"/>
        <v>8839.2143798273755</v>
      </c>
      <c r="K105" s="22">
        <v>75</v>
      </c>
      <c r="L105" s="22">
        <v>75</v>
      </c>
      <c r="M105" s="22">
        <v>75</v>
      </c>
      <c r="N105" s="22">
        <v>75</v>
      </c>
      <c r="O105" s="22">
        <v>75</v>
      </c>
      <c r="P105" s="22">
        <v>75</v>
      </c>
      <c r="Q105" s="22">
        <v>150</v>
      </c>
      <c r="R105" s="22">
        <f>K105/'iBOXX Data'!C104+R104</f>
        <v>29.387306119410376</v>
      </c>
      <c r="S105" s="22">
        <f>L105/'iBOXX Data'!B104+S104</f>
        <v>16.063982894238151</v>
      </c>
      <c r="T105" s="22">
        <f>M105/'MSCI Data'!B106+T104</f>
        <v>26.328762731170151</v>
      </c>
      <c r="U105" s="22">
        <f>N105/'MSCI Data'!C106+U104</f>
        <v>22.970570636384828</v>
      </c>
      <c r="V105" s="22">
        <f>O105/'MSCI Data'!D106+V104</f>
        <v>20.270851479667446</v>
      </c>
      <c r="W105" s="22">
        <f>P105/'MSCI Data'!E106+W104</f>
        <v>26.466852003923428</v>
      </c>
      <c r="X105" s="22">
        <f>Q105/'MSCI Data'!F106+X104</f>
        <v>34.105329565554449</v>
      </c>
      <c r="Y105" s="22">
        <f>R105*'iBOXX Data'!C104</f>
        <v>3943.4272415903847</v>
      </c>
      <c r="Z105" s="22">
        <f>S105*'iBOXX Data'!B104</f>
        <v>2301.8081089153848</v>
      </c>
      <c r="AA105" s="22">
        <f>T105*'MSCI Data'!B106</f>
        <v>3614.9391229896619</v>
      </c>
      <c r="AB105" s="22">
        <f>U105*'MSCI Data'!C106</f>
        <v>3911.8881793763367</v>
      </c>
      <c r="AC105" s="22">
        <f>V105*'MSCI Data'!D106</f>
        <v>5253.7992865002088</v>
      </c>
      <c r="AD105" s="22">
        <f>W105*'MSCI Data'!E106</f>
        <v>2731.9084638449763</v>
      </c>
      <c r="AE105" s="22">
        <f>X105*'MSCI Data'!F106</f>
        <v>10510.58046551257</v>
      </c>
    </row>
    <row r="106" spans="1:31">
      <c r="A106" s="20">
        <f>'MSCI Data'!A107</f>
        <v>39294</v>
      </c>
      <c r="B106" s="22">
        <f t="shared" si="21"/>
        <v>32223.4080736674</v>
      </c>
      <c r="C106" s="22">
        <f t="shared" si="22"/>
        <v>34509.83596065719</v>
      </c>
      <c r="D106" s="22">
        <f t="shared" si="23"/>
        <v>25364.124412698009</v>
      </c>
      <c r="E106" s="22">
        <f t="shared" si="16"/>
        <v>29936.9801866776</v>
      </c>
      <c r="F106" s="22">
        <f t="shared" si="24"/>
        <v>21000</v>
      </c>
      <c r="G106" s="22">
        <f t="shared" si="18"/>
        <v>11223.4080736674</v>
      </c>
      <c r="H106" s="22">
        <f t="shared" si="19"/>
        <v>13509.83596065719</v>
      </c>
      <c r="I106" s="22">
        <f t="shared" si="20"/>
        <v>4364.1244126980091</v>
      </c>
      <c r="J106" s="22">
        <f t="shared" si="20"/>
        <v>8936.9801866775997</v>
      </c>
      <c r="K106" s="22"/>
      <c r="L106" s="22"/>
      <c r="M106" s="22"/>
      <c r="N106" s="22"/>
      <c r="O106" s="22"/>
      <c r="P106" s="22"/>
      <c r="Q106" s="22"/>
      <c r="R106" s="22">
        <f>K106/'iBOXX Data'!C105+R105</f>
        <v>29.387306119410376</v>
      </c>
      <c r="S106" s="22">
        <f>L106/'iBOXX Data'!B105+S105</f>
        <v>16.063982894238151</v>
      </c>
      <c r="T106" s="22">
        <f>M106/'MSCI Data'!B107+T105</f>
        <v>26.328762731170151</v>
      </c>
      <c r="U106" s="22">
        <f>N106/'MSCI Data'!C107+U105</f>
        <v>22.970570636384828</v>
      </c>
      <c r="V106" s="22">
        <f>O106/'MSCI Data'!D107+V105</f>
        <v>20.270851479667446</v>
      </c>
      <c r="W106" s="22">
        <f>P106/'MSCI Data'!E107+W105</f>
        <v>26.466852003923428</v>
      </c>
      <c r="X106" s="22">
        <f>Q106/'MSCI Data'!F107+X105</f>
        <v>34.105329565554449</v>
      </c>
      <c r="Y106" s="22">
        <f>R106*'iBOXX Data'!C105</f>
        <v>3999.3843166814063</v>
      </c>
      <c r="Z106" s="22">
        <f>S106*'iBOXX Data'!B105</f>
        <v>2341.6467864930955</v>
      </c>
      <c r="AA106" s="22">
        <f>T106*'MSCI Data'!B107</f>
        <v>3488.0344866254213</v>
      </c>
      <c r="AB106" s="22">
        <f>U106*'MSCI Data'!C107</f>
        <v>3751.55359633437</v>
      </c>
      <c r="AC106" s="22">
        <f>V106*'MSCI Data'!D107</f>
        <v>5143.9312714804109</v>
      </c>
      <c r="AD106" s="22">
        <f>W106*'MSCI Data'!E107</f>
        <v>2609.366939066811</v>
      </c>
      <c r="AE106" s="22">
        <f>X106*'MSCI Data'!F107</f>
        <v>10889.490676985881</v>
      </c>
    </row>
    <row r="107" spans="1:31">
      <c r="A107" s="20">
        <f>'MSCI Data'!A108</f>
        <v>39325</v>
      </c>
      <c r="B107" s="22">
        <f t="shared" si="21"/>
        <v>31812.399838642981</v>
      </c>
      <c r="C107" s="22">
        <f t="shared" si="22"/>
        <v>33889.631161647267</v>
      </c>
      <c r="D107" s="22">
        <f t="shared" si="23"/>
        <v>25580.705869630121</v>
      </c>
      <c r="E107" s="22">
        <f t="shared" si="16"/>
        <v>29735.168515638696</v>
      </c>
      <c r="F107" s="22">
        <f t="shared" si="24"/>
        <v>21000</v>
      </c>
      <c r="G107" s="22">
        <f t="shared" si="18"/>
        <v>10812.399838642981</v>
      </c>
      <c r="H107" s="22">
        <f t="shared" si="19"/>
        <v>12889.631161647267</v>
      </c>
      <c r="I107" s="22">
        <f t="shared" si="20"/>
        <v>4580.705869630121</v>
      </c>
      <c r="J107" s="22">
        <f t="shared" si="20"/>
        <v>8735.1685156386957</v>
      </c>
      <c r="K107" s="22"/>
      <c r="L107" s="22"/>
      <c r="M107" s="22"/>
      <c r="N107" s="22"/>
      <c r="O107" s="22"/>
      <c r="P107" s="22"/>
      <c r="Q107" s="22"/>
      <c r="R107" s="22">
        <f>K107/'iBOXX Data'!C106+R106</f>
        <v>29.387306119410376</v>
      </c>
      <c r="S107" s="22">
        <f>L107/'iBOXX Data'!B106+S106</f>
        <v>16.063982894238151</v>
      </c>
      <c r="T107" s="22">
        <f>M107/'MSCI Data'!B108+T106</f>
        <v>26.328762731170151</v>
      </c>
      <c r="U107" s="22">
        <f>N107/'MSCI Data'!C108+U106</f>
        <v>22.970570636384828</v>
      </c>
      <c r="V107" s="22">
        <f>O107/'MSCI Data'!D108+V106</f>
        <v>20.270851479667446</v>
      </c>
      <c r="W107" s="22">
        <f>P107/'MSCI Data'!E108+W106</f>
        <v>26.466852003923428</v>
      </c>
      <c r="X107" s="22">
        <f>Q107/'MSCI Data'!F108+X106</f>
        <v>34.105329565554449</v>
      </c>
      <c r="Y107" s="22">
        <f>R107*'iBOXX Data'!C106</f>
        <v>4037.6263378491394</v>
      </c>
      <c r="Z107" s="22">
        <f>S107*'iBOXX Data'!B106</f>
        <v>2357.5501295583908</v>
      </c>
      <c r="AA107" s="22">
        <f>T107*'MSCI Data'!B108</f>
        <v>3454.0703827022121</v>
      </c>
      <c r="AB107" s="22">
        <f>U107*'MSCI Data'!C108</f>
        <v>3687.0062928461284</v>
      </c>
      <c r="AC107" s="22">
        <f>V107*'MSCI Data'!D108</f>
        <v>4941.0200481689399</v>
      </c>
      <c r="AD107" s="22">
        <f>W107*'MSCI Data'!E108</f>
        <v>2654.3605874734808</v>
      </c>
      <c r="AE107" s="22">
        <f>X107*'MSCI Data'!F108</f>
        <v>10680.766060044687</v>
      </c>
    </row>
    <row r="108" spans="1:31">
      <c r="A108" s="20">
        <f>'MSCI Data'!A109</f>
        <v>39353</v>
      </c>
      <c r="B108" s="22">
        <f t="shared" si="21"/>
        <v>32858.638855620258</v>
      </c>
      <c r="C108" s="22">
        <f t="shared" si="22"/>
        <v>35078.083640222736</v>
      </c>
      <c r="D108" s="22">
        <f t="shared" si="23"/>
        <v>26200.304501812825</v>
      </c>
      <c r="E108" s="22">
        <f t="shared" si="16"/>
        <v>30639.194071017781</v>
      </c>
      <c r="F108" s="22">
        <f t="shared" si="24"/>
        <v>21600</v>
      </c>
      <c r="G108" s="22">
        <f t="shared" si="18"/>
        <v>11258.638855620258</v>
      </c>
      <c r="H108" s="22">
        <f t="shared" si="19"/>
        <v>13478.083640222736</v>
      </c>
      <c r="I108" s="22">
        <f t="shared" si="20"/>
        <v>4600.304501812825</v>
      </c>
      <c r="J108" s="22">
        <f t="shared" si="20"/>
        <v>9039.1940710177805</v>
      </c>
      <c r="K108" s="22">
        <v>75</v>
      </c>
      <c r="L108" s="22">
        <v>75</v>
      </c>
      <c r="M108" s="22">
        <v>75</v>
      </c>
      <c r="N108" s="22">
        <v>75</v>
      </c>
      <c r="O108" s="22">
        <v>75</v>
      </c>
      <c r="P108" s="22">
        <v>75</v>
      </c>
      <c r="Q108" s="22">
        <v>150</v>
      </c>
      <c r="R108" s="22">
        <f>K108/'iBOXX Data'!C107+R107</f>
        <v>29.933107247465525</v>
      </c>
      <c r="S108" s="22">
        <f>L108/'iBOXX Data'!B107+S107</f>
        <v>16.574082873834151</v>
      </c>
      <c r="T108" s="22">
        <f>M108/'MSCI Data'!B109+T107</f>
        <v>26.896772425202261</v>
      </c>
      <c r="U108" s="22">
        <f>N108/'MSCI Data'!C109+U107</f>
        <v>23.438268316604333</v>
      </c>
      <c r="V108" s="22">
        <f>O108/'MSCI Data'!D109+V107</f>
        <v>20.593445999861864</v>
      </c>
      <c r="W108" s="22">
        <f>P108/'MSCI Data'!E109+W107</f>
        <v>27.219637309554262</v>
      </c>
      <c r="X108" s="22">
        <f>Q108/'MSCI Data'!F109+X107</f>
        <v>34.556104899128194</v>
      </c>
      <c r="Y108" s="22">
        <f>R108*'iBOXX Data'!C107</f>
        <v>4113.1887205133708</v>
      </c>
      <c r="Z108" s="22">
        <f>S108*'iBOXX Data'!B107</f>
        <v>2436.8874049398351</v>
      </c>
      <c r="AA108" s="22">
        <f>T108*'MSCI Data'!B109</f>
        <v>3551.4498310237063</v>
      </c>
      <c r="AB108" s="22">
        <f>U108*'MSCI Data'!C109</f>
        <v>3758.5607072506709</v>
      </c>
      <c r="AC108" s="22">
        <f>V108*'MSCI Data'!D109</f>
        <v>4787.7702605078848</v>
      </c>
      <c r="AD108" s="22">
        <f>W108*'MSCI Data'!E109</f>
        <v>2711.892465150891</v>
      </c>
      <c r="AE108" s="22">
        <f>X108*'MSCI Data'!F109</f>
        <v>11498.889466233897</v>
      </c>
    </row>
    <row r="109" spans="1:31">
      <c r="A109" s="20">
        <f>'MSCI Data'!A110</f>
        <v>39386</v>
      </c>
      <c r="B109" s="22">
        <f t="shared" si="21"/>
        <v>34437.777522427037</v>
      </c>
      <c r="C109" s="22">
        <f t="shared" si="22"/>
        <v>37097.939731938997</v>
      </c>
      <c r="D109" s="22">
        <f t="shared" si="23"/>
        <v>26457.29089389115</v>
      </c>
      <c r="E109" s="22">
        <f t="shared" si="16"/>
        <v>31777.615312915073</v>
      </c>
      <c r="F109" s="22">
        <f t="shared" si="24"/>
        <v>21600</v>
      </c>
      <c r="G109" s="22">
        <f t="shared" si="18"/>
        <v>12837.777522427037</v>
      </c>
      <c r="H109" s="22">
        <f t="shared" si="19"/>
        <v>15497.939731938997</v>
      </c>
      <c r="I109" s="22">
        <f t="shared" si="20"/>
        <v>4857.2908938911496</v>
      </c>
      <c r="J109" s="22">
        <f t="shared" si="20"/>
        <v>10177.615312915073</v>
      </c>
      <c r="K109" s="22"/>
      <c r="L109" s="22"/>
      <c r="M109" s="22"/>
      <c r="N109" s="22"/>
      <c r="O109" s="22"/>
      <c r="P109" s="22"/>
      <c r="Q109" s="22"/>
      <c r="R109" s="22">
        <f>K109/'iBOXX Data'!C108+R108</f>
        <v>29.933107247465525</v>
      </c>
      <c r="S109" s="22">
        <f>L109/'iBOXX Data'!B108+S108</f>
        <v>16.574082873834151</v>
      </c>
      <c r="T109" s="22">
        <f>M109/'MSCI Data'!B110+T108</f>
        <v>26.896772425202261</v>
      </c>
      <c r="U109" s="22">
        <f>N109/'MSCI Data'!C110+U108</f>
        <v>23.438268316604333</v>
      </c>
      <c r="V109" s="22">
        <f>O109/'MSCI Data'!D110+V108</f>
        <v>20.593445999861864</v>
      </c>
      <c r="W109" s="22">
        <f>P109/'MSCI Data'!E110+W108</f>
        <v>27.219637309554262</v>
      </c>
      <c r="X109" s="22">
        <f>Q109/'MSCI Data'!F110+X108</f>
        <v>34.556104899128194</v>
      </c>
      <c r="Y109" s="22">
        <f>R109*'iBOXX Data'!C108</f>
        <v>4144.1214119565457</v>
      </c>
      <c r="Z109" s="22">
        <f>S109*'iBOXX Data'!B108</f>
        <v>2470.2013115162417</v>
      </c>
      <c r="AA109" s="22">
        <f>T109*'MSCI Data'!B110</f>
        <v>3649.8920180999467</v>
      </c>
      <c r="AB109" s="22">
        <f>U109*'MSCI Data'!C110</f>
        <v>3865.2048280912204</v>
      </c>
      <c r="AC109" s="22">
        <f>V109*'MSCI Data'!D110</f>
        <v>5051.5723037661155</v>
      </c>
      <c r="AD109" s="22">
        <f>W109*'MSCI Data'!E110</f>
        <v>2708.0817159275534</v>
      </c>
      <c r="AE109" s="22">
        <f>X109*'MSCI Data'!F110</f>
        <v>12548.703933069412</v>
      </c>
    </row>
    <row r="110" spans="1:31">
      <c r="A110" s="20">
        <f>'MSCI Data'!A111</f>
        <v>39416</v>
      </c>
      <c r="B110" s="22">
        <f t="shared" si="21"/>
        <v>32339.886561671774</v>
      </c>
      <c r="C110" s="22">
        <f t="shared" si="22"/>
        <v>34229.636098334762</v>
      </c>
      <c r="D110" s="22">
        <f t="shared" si="23"/>
        <v>26670.637951682816</v>
      </c>
      <c r="E110" s="22">
        <f t="shared" si="16"/>
        <v>30450.137025008789</v>
      </c>
      <c r="F110" s="22">
        <f t="shared" si="24"/>
        <v>21600</v>
      </c>
      <c r="G110" s="22">
        <f t="shared" si="18"/>
        <v>10739.886561671774</v>
      </c>
      <c r="H110" s="22">
        <f t="shared" si="19"/>
        <v>12629.636098334762</v>
      </c>
      <c r="I110" s="22">
        <f t="shared" si="20"/>
        <v>5070.6379516828165</v>
      </c>
      <c r="J110" s="22">
        <f t="shared" si="20"/>
        <v>8850.1370250087894</v>
      </c>
      <c r="K110" s="22"/>
      <c r="L110" s="22"/>
      <c r="M110" s="22"/>
      <c r="N110" s="22"/>
      <c r="O110" s="22"/>
      <c r="P110" s="22"/>
      <c r="Q110" s="22"/>
      <c r="R110" s="22">
        <f>K110/'iBOXX Data'!C109+R109</f>
        <v>29.933107247465525</v>
      </c>
      <c r="S110" s="22">
        <f>L110/'iBOXX Data'!B109+S109</f>
        <v>16.574082873834151</v>
      </c>
      <c r="T110" s="22">
        <f>M110/'MSCI Data'!B111+T109</f>
        <v>26.896772425202261</v>
      </c>
      <c r="U110" s="22">
        <f>N110/'MSCI Data'!C111+U109</f>
        <v>23.438268316604333</v>
      </c>
      <c r="V110" s="22">
        <f>O110/'MSCI Data'!D111+V109</f>
        <v>20.593445999861864</v>
      </c>
      <c r="W110" s="22">
        <f>P110/'MSCI Data'!E111+W109</f>
        <v>27.219637309554262</v>
      </c>
      <c r="X110" s="22">
        <f>Q110/'MSCI Data'!F111+X109</f>
        <v>34.556104899128194</v>
      </c>
      <c r="Y110" s="22">
        <f>R110*'iBOXX Data'!C109</f>
        <v>4172.76279292245</v>
      </c>
      <c r="Z110" s="22">
        <f>S110*'iBOXX Data'!B109</f>
        <v>2494.8966949982546</v>
      </c>
      <c r="AA110" s="22">
        <f>T110*'MSCI Data'!B111</f>
        <v>3475.8699005088879</v>
      </c>
      <c r="AB110" s="22">
        <f>U110*'MSCI Data'!C111</f>
        <v>3606.9151112422405</v>
      </c>
      <c r="AC110" s="22">
        <f>V110*'MSCI Data'!D111</f>
        <v>4554.2405828694509</v>
      </c>
      <c r="AD110" s="22">
        <f>W110*'MSCI Data'!E111</f>
        <v>2550.4800159052343</v>
      </c>
      <c r="AE110" s="22">
        <f>X110*'MSCI Data'!F111</f>
        <v>11484.721463225256</v>
      </c>
    </row>
    <row r="111" spans="1:31">
      <c r="A111" s="20">
        <f>'MSCI Data'!A112</f>
        <v>39447</v>
      </c>
      <c r="B111" s="22">
        <f t="shared" si="21"/>
        <v>32756.59847767773</v>
      </c>
      <c r="C111" s="22">
        <f t="shared" si="22"/>
        <v>34622.507953975735</v>
      </c>
      <c r="D111" s="22">
        <f t="shared" si="23"/>
        <v>27158.87004878369</v>
      </c>
      <c r="E111" s="22">
        <f t="shared" si="16"/>
        <v>30890.689001379713</v>
      </c>
      <c r="F111" s="22">
        <f t="shared" si="24"/>
        <v>22200</v>
      </c>
      <c r="G111" s="22">
        <f t="shared" si="18"/>
        <v>10556.59847767773</v>
      </c>
      <c r="H111" s="22">
        <f t="shared" si="19"/>
        <v>12422.507953975735</v>
      </c>
      <c r="I111" s="22">
        <f t="shared" si="20"/>
        <v>4958.8700487836904</v>
      </c>
      <c r="J111" s="22">
        <f t="shared" si="20"/>
        <v>8690.6890013797129</v>
      </c>
      <c r="K111" s="22">
        <v>75</v>
      </c>
      <c r="L111" s="22">
        <v>75</v>
      </c>
      <c r="M111" s="22">
        <v>75</v>
      </c>
      <c r="N111" s="22">
        <v>75</v>
      </c>
      <c r="O111" s="22">
        <v>75</v>
      </c>
      <c r="P111" s="22">
        <v>75</v>
      </c>
      <c r="Q111" s="22">
        <v>150</v>
      </c>
      <c r="R111" s="22">
        <f>K111/'iBOXX Data'!C110+R110</f>
        <v>30.473080380560042</v>
      </c>
      <c r="S111" s="22">
        <f>L111/'iBOXX Data'!B110+S110</f>
        <v>17.074884155885432</v>
      </c>
      <c r="T111" s="22">
        <f>M111/'MSCI Data'!B112+T110</f>
        <v>27.485330849435172</v>
      </c>
      <c r="U111" s="22">
        <f>N111/'MSCI Data'!C112+U110</f>
        <v>23.933121839961419</v>
      </c>
      <c r="V111" s="22">
        <f>O111/'MSCI Data'!D112+V110</f>
        <v>20.941894243682714</v>
      </c>
      <c r="W111" s="22">
        <f>P111/'MSCI Data'!E112+W110</f>
        <v>28.022807153203864</v>
      </c>
      <c r="X111" s="22">
        <f>Q111/'MSCI Data'!F112+X110</f>
        <v>35.004387974947804</v>
      </c>
      <c r="Y111" s="22">
        <f>R111*'iBOXX Data'!C110</f>
        <v>4232.58286101052</v>
      </c>
      <c r="Z111" s="22">
        <f>S111*'iBOXX Data'!B110</f>
        <v>2557.1346511854022</v>
      </c>
      <c r="AA111" s="22">
        <f>T111*'MSCI Data'!B112</f>
        <v>3502.4557101435244</v>
      </c>
      <c r="AB111" s="22">
        <f>U111*'MSCI Data'!C112</f>
        <v>3627.3039460645527</v>
      </c>
      <c r="AC111" s="22">
        <f>V111*'MSCI Data'!D112</f>
        <v>4507.5333170102676</v>
      </c>
      <c r="AD111" s="22">
        <f>W111*'MSCI Data'!E112</f>
        <v>2616.7697319661766</v>
      </c>
      <c r="AE111" s="22">
        <f>X111*'MSCI Data'!F112</f>
        <v>11712.818260297285</v>
      </c>
    </row>
    <row r="112" spans="1:31">
      <c r="A112" s="20">
        <f>'MSCI Data'!A113</f>
        <v>39478</v>
      </c>
      <c r="B112" s="22">
        <f t="shared" si="21"/>
        <v>29729.915353112119</v>
      </c>
      <c r="C112" s="22">
        <f t="shared" si="22"/>
        <v>30362.875691097997</v>
      </c>
      <c r="D112" s="22">
        <f t="shared" si="23"/>
        <v>27831.034339154488</v>
      </c>
      <c r="E112" s="22">
        <f t="shared" si="16"/>
        <v>29096.955015126245</v>
      </c>
      <c r="F112" s="22">
        <f t="shared" si="24"/>
        <v>22200</v>
      </c>
      <c r="G112" s="22">
        <f t="shared" si="18"/>
        <v>7529.9153531121192</v>
      </c>
      <c r="H112" s="22">
        <f t="shared" si="19"/>
        <v>8162.8756910979973</v>
      </c>
      <c r="I112" s="22">
        <f t="shared" si="20"/>
        <v>5631.0343391544884</v>
      </c>
      <c r="J112" s="22">
        <f t="shared" si="20"/>
        <v>6896.9550151262447</v>
      </c>
      <c r="K112" s="22"/>
      <c r="L112" s="22"/>
      <c r="M112" s="22"/>
      <c r="N112" s="22"/>
      <c r="O112" s="22"/>
      <c r="P112" s="22"/>
      <c r="Q112" s="22"/>
      <c r="R112" s="22">
        <f>K112/'iBOXX Data'!C111+R111</f>
        <v>30.473080380560042</v>
      </c>
      <c r="S112" s="22">
        <f>L112/'iBOXX Data'!B111+S111</f>
        <v>17.074884155885432</v>
      </c>
      <c r="T112" s="22">
        <f>M112/'MSCI Data'!B113+T111</f>
        <v>27.485330849435172</v>
      </c>
      <c r="U112" s="22">
        <f>N112/'MSCI Data'!C113+U111</f>
        <v>23.933121839961419</v>
      </c>
      <c r="V112" s="22">
        <f>O112/'MSCI Data'!D113+V111</f>
        <v>20.941894243682714</v>
      </c>
      <c r="W112" s="22">
        <f>P112/'MSCI Data'!E113+W111</f>
        <v>28.022807153203864</v>
      </c>
      <c r="X112" s="22">
        <f>Q112/'MSCI Data'!F113+X111</f>
        <v>35.004387974947804</v>
      </c>
      <c r="Y112" s="22">
        <f>R112*'iBOXX Data'!C111</f>
        <v>4333.1781411874726</v>
      </c>
      <c r="Z112" s="22">
        <f>S112*'iBOXX Data'!B111</f>
        <v>2624.5804436011499</v>
      </c>
      <c r="AA112" s="22">
        <f>T112*'MSCI Data'!B113</f>
        <v>3095.397960263389</v>
      </c>
      <c r="AB112" s="22">
        <f>U112*'MSCI Data'!C113</f>
        <v>3175.4466057260811</v>
      </c>
      <c r="AC112" s="22">
        <f>V112*'MSCI Data'!D113</f>
        <v>3967.4418644656898</v>
      </c>
      <c r="AD112" s="22">
        <f>W112*'MSCI Data'!E113</f>
        <v>2424.2530468236664</v>
      </c>
      <c r="AE112" s="22">
        <f>X112*'MSCI Data'!F113</f>
        <v>10109.617291044675</v>
      </c>
    </row>
    <row r="113" spans="1:31">
      <c r="A113" s="20">
        <f>'MSCI Data'!A114</f>
        <v>39507</v>
      </c>
      <c r="B113" s="22">
        <f t="shared" si="21"/>
        <v>30105.697342557934</v>
      </c>
      <c r="C113" s="22">
        <f t="shared" si="22"/>
        <v>30791.637030701284</v>
      </c>
      <c r="D113" s="22">
        <f t="shared" si="23"/>
        <v>28047.878278127901</v>
      </c>
      <c r="E113" s="22">
        <f t="shared" si="16"/>
        <v>29419.757654414592</v>
      </c>
      <c r="F113" s="22">
        <f t="shared" si="24"/>
        <v>22200</v>
      </c>
      <c r="G113" s="22">
        <f t="shared" si="18"/>
        <v>7905.6973425579345</v>
      </c>
      <c r="H113" s="22">
        <f t="shared" si="19"/>
        <v>8591.6370307012839</v>
      </c>
      <c r="I113" s="22">
        <f t="shared" si="20"/>
        <v>5847.8782781279006</v>
      </c>
      <c r="J113" s="22">
        <f t="shared" si="20"/>
        <v>7219.7576544145923</v>
      </c>
      <c r="K113" s="22"/>
      <c r="L113" s="22"/>
      <c r="M113" s="22"/>
      <c r="N113" s="22"/>
      <c r="O113" s="22"/>
      <c r="P113" s="22"/>
      <c r="Q113" s="22"/>
      <c r="R113" s="22">
        <f>K113/'iBOXX Data'!C112+R112</f>
        <v>30.473080380560042</v>
      </c>
      <c r="S113" s="22">
        <f>L113/'iBOXX Data'!B112+S112</f>
        <v>17.074884155885432</v>
      </c>
      <c r="T113" s="22">
        <f>M113/'MSCI Data'!B114+T112</f>
        <v>27.485330849435172</v>
      </c>
      <c r="U113" s="22">
        <f>N113/'MSCI Data'!C114+U112</f>
        <v>23.933121839961419</v>
      </c>
      <c r="V113" s="22">
        <f>O113/'MSCI Data'!D114+V112</f>
        <v>20.941894243682714</v>
      </c>
      <c r="W113" s="22">
        <f>P113/'MSCI Data'!E114+W112</f>
        <v>28.022807153203864</v>
      </c>
      <c r="X113" s="22">
        <f>Q113/'MSCI Data'!F114+X112</f>
        <v>35.004387974947804</v>
      </c>
      <c r="Y113" s="22">
        <f>R113*'iBOXX Data'!C112</f>
        <v>4355.6298414008788</v>
      </c>
      <c r="Z113" s="22">
        <f>S113*'iBOXX Data'!B112</f>
        <v>2656.3397281310963</v>
      </c>
      <c r="AA113" s="22">
        <f>T113*'MSCI Data'!B114</f>
        <v>3062.1407099355724</v>
      </c>
      <c r="AB113" s="22">
        <f>U113*'MSCI Data'!C114</f>
        <v>3102.2112528957991</v>
      </c>
      <c r="AC113" s="22">
        <f>V113*'MSCI Data'!D114</f>
        <v>4069.0100515475515</v>
      </c>
      <c r="AD113" s="22">
        <f>W113*'MSCI Data'!E114</f>
        <v>2285.5401514153073</v>
      </c>
      <c r="AE113" s="22">
        <f>X113*'MSCI Data'!F114</f>
        <v>10574.825607231733</v>
      </c>
    </row>
    <row r="114" spans="1:31">
      <c r="A114" s="20">
        <f>'MSCI Data'!A115</f>
        <v>39538</v>
      </c>
      <c r="B114" s="22">
        <f t="shared" si="21"/>
        <v>29171.513063620856</v>
      </c>
      <c r="C114" s="22">
        <f t="shared" si="22"/>
        <v>29406.934922491211</v>
      </c>
      <c r="D114" s="22">
        <f t="shared" si="23"/>
        <v>28465.247487009798</v>
      </c>
      <c r="E114" s="22">
        <f t="shared" si="16"/>
        <v>28936.091204750504</v>
      </c>
      <c r="F114" s="22">
        <f t="shared" si="24"/>
        <v>22800</v>
      </c>
      <c r="G114" s="22">
        <f t="shared" si="18"/>
        <v>6371.513063620856</v>
      </c>
      <c r="H114" s="22">
        <f t="shared" si="19"/>
        <v>6606.9349224912112</v>
      </c>
      <c r="I114" s="22">
        <f t="shared" si="20"/>
        <v>5665.2474870097976</v>
      </c>
      <c r="J114" s="22">
        <f t="shared" si="20"/>
        <v>6136.0912047505044</v>
      </c>
      <c r="K114" s="22">
        <v>75</v>
      </c>
      <c r="L114" s="22">
        <v>75</v>
      </c>
      <c r="M114" s="22">
        <v>75</v>
      </c>
      <c r="N114" s="22">
        <v>75</v>
      </c>
      <c r="O114" s="22">
        <v>75</v>
      </c>
      <c r="P114" s="22">
        <v>75</v>
      </c>
      <c r="Q114" s="22">
        <v>150</v>
      </c>
      <c r="R114" s="22">
        <f>K114/'iBOXX Data'!C113+R113</f>
        <v>31.00101531691082</v>
      </c>
      <c r="S114" s="22">
        <f>L114/'iBOXX Data'!B113+S113</f>
        <v>17.560478199265166</v>
      </c>
      <c r="T114" s="22">
        <f>M114/'MSCI Data'!B115+T113</f>
        <v>28.187709572042401</v>
      </c>
      <c r="U114" s="22">
        <f>N114/'MSCI Data'!C115+U113</f>
        <v>24.53572508598424</v>
      </c>
      <c r="V114" s="22">
        <f>O114/'MSCI Data'!D115+V113</f>
        <v>21.341595799854108</v>
      </c>
      <c r="W114" s="22">
        <f>P114/'MSCI Data'!E115+W113</f>
        <v>28.987685578522274</v>
      </c>
      <c r="X114" s="22">
        <f>Q114/'MSCI Data'!F115+X113</f>
        <v>35.552253127071694</v>
      </c>
      <c r="Y114" s="22">
        <f>R114*'iBOXX Data'!C113</f>
        <v>4404.0960138759447</v>
      </c>
      <c r="Z114" s="22">
        <f>S114*'iBOXX Data'!B113</f>
        <v>2712.2158578765047</v>
      </c>
      <c r="AA114" s="22">
        <f>T114*'MSCI Data'!B115</f>
        <v>3009.8836281026875</v>
      </c>
      <c r="AB114" s="22">
        <f>U114*'MSCI Data'!C115</f>
        <v>3053.7163442015981</v>
      </c>
      <c r="AC114" s="22">
        <f>V114*'MSCI Data'!D115</f>
        <v>4004.5370358846244</v>
      </c>
      <c r="AD114" s="22">
        <f>W114*'MSCI Data'!E115</f>
        <v>2253.2128000185367</v>
      </c>
      <c r="AE114" s="22">
        <f>X114*'MSCI Data'!F115</f>
        <v>9733.85138366096</v>
      </c>
    </row>
    <row r="115" spans="1:31">
      <c r="A115" s="20">
        <f>'MSCI Data'!A116</f>
        <v>39568</v>
      </c>
      <c r="B115" s="22">
        <f t="shared" si="21"/>
        <v>30732.613116150042</v>
      </c>
      <c r="C115" s="22">
        <f t="shared" si="22"/>
        <v>31548.743544101057</v>
      </c>
      <c r="D115" s="22">
        <f t="shared" si="23"/>
        <v>28284.221832297011</v>
      </c>
      <c r="E115" s="22">
        <f t="shared" si="16"/>
        <v>29916.482688199034</v>
      </c>
      <c r="F115" s="22">
        <f t="shared" si="24"/>
        <v>22800</v>
      </c>
      <c r="G115" s="22">
        <f t="shared" si="18"/>
        <v>7932.6131161500416</v>
      </c>
      <c r="H115" s="22">
        <f t="shared" si="19"/>
        <v>8748.7435441010566</v>
      </c>
      <c r="I115" s="22">
        <f t="shared" si="20"/>
        <v>5484.2218322970111</v>
      </c>
      <c r="J115" s="22">
        <f t="shared" si="20"/>
        <v>7116.4826881990339</v>
      </c>
      <c r="K115" s="22"/>
      <c r="L115" s="22"/>
      <c r="M115" s="22"/>
      <c r="N115" s="22"/>
      <c r="O115" s="22"/>
      <c r="P115" s="22"/>
      <c r="Q115" s="22"/>
      <c r="R115" s="22">
        <f>K115/'iBOXX Data'!C114+R114</f>
        <v>31.00101531691082</v>
      </c>
      <c r="S115" s="22">
        <f>L115/'iBOXX Data'!B114+S114</f>
        <v>17.560478199265166</v>
      </c>
      <c r="T115" s="22">
        <f>M115/'MSCI Data'!B116+T114</f>
        <v>28.187709572042401</v>
      </c>
      <c r="U115" s="22">
        <f>N115/'MSCI Data'!C116+U114</f>
        <v>24.53572508598424</v>
      </c>
      <c r="V115" s="22">
        <f>O115/'MSCI Data'!D116+V114</f>
        <v>21.341595799854108</v>
      </c>
      <c r="W115" s="22">
        <f>P115/'MSCI Data'!E116+W114</f>
        <v>28.987685578522274</v>
      </c>
      <c r="X115" s="22">
        <f>Q115/'MSCI Data'!F116+X114</f>
        <v>35.552253127071694</v>
      </c>
      <c r="Y115" s="22">
        <f>R115*'iBOXX Data'!C114</f>
        <v>4377.1024975249838</v>
      </c>
      <c r="Z115" s="22">
        <f>S115*'iBOXX Data'!B114</f>
        <v>2693.9529605492689</v>
      </c>
      <c r="AA115" s="22">
        <f>T115*'MSCI Data'!B116</f>
        <v>3182.6742877793072</v>
      </c>
      <c r="AB115" s="22">
        <f>U115*'MSCI Data'!C116</f>
        <v>3264.2328654393432</v>
      </c>
      <c r="AC115" s="22">
        <f>V115*'MSCI Data'!D116</f>
        <v>4124.0499723638077</v>
      </c>
      <c r="AD115" s="22">
        <f>W115*'MSCI Data'!E116</f>
        <v>2403.9487650268525</v>
      </c>
      <c r="AE115" s="22">
        <f>X115*'MSCI Data'!F116</f>
        <v>10686.651767466479</v>
      </c>
    </row>
    <row r="116" spans="1:31">
      <c r="A116" s="20">
        <f>'MSCI Data'!A117</f>
        <v>39598</v>
      </c>
      <c r="B116" s="22">
        <f t="shared" si="21"/>
        <v>30854.462138378949</v>
      </c>
      <c r="C116" s="22">
        <f t="shared" si="22"/>
        <v>31778.07220302631</v>
      </c>
      <c r="D116" s="22">
        <f t="shared" si="23"/>
        <v>28083.631944436878</v>
      </c>
      <c r="E116" s="22">
        <f t="shared" si="16"/>
        <v>29930.852073731592</v>
      </c>
      <c r="F116" s="22">
        <f t="shared" si="24"/>
        <v>22800</v>
      </c>
      <c r="G116" s="22">
        <f t="shared" si="18"/>
        <v>8054.462138378949</v>
      </c>
      <c r="H116" s="22">
        <f t="shared" si="19"/>
        <v>8978.0722030263096</v>
      </c>
      <c r="I116" s="22">
        <f t="shared" si="20"/>
        <v>5283.6319444368783</v>
      </c>
      <c r="J116" s="22">
        <f t="shared" si="20"/>
        <v>7130.8520737315921</v>
      </c>
      <c r="K116" s="22"/>
      <c r="L116" s="22"/>
      <c r="M116" s="22"/>
      <c r="N116" s="22"/>
      <c r="O116" s="22"/>
      <c r="P116" s="22"/>
      <c r="Q116" s="22"/>
      <c r="R116" s="22">
        <f>K116/'iBOXX Data'!C115+R115</f>
        <v>31.00101531691082</v>
      </c>
      <c r="S116" s="22">
        <f>L116/'iBOXX Data'!B115+S115</f>
        <v>17.560478199265166</v>
      </c>
      <c r="T116" s="22">
        <f>M116/'MSCI Data'!B117+T115</f>
        <v>28.187709572042401</v>
      </c>
      <c r="U116" s="22">
        <f>N116/'MSCI Data'!C117+U115</f>
        <v>24.53572508598424</v>
      </c>
      <c r="V116" s="22">
        <f>O116/'MSCI Data'!D117+V115</f>
        <v>21.341595799854108</v>
      </c>
      <c r="W116" s="22">
        <f>P116/'MSCI Data'!E117+W115</f>
        <v>28.987685578522274</v>
      </c>
      <c r="X116" s="22">
        <f>Q116/'MSCI Data'!F117+X115</f>
        <v>35.552253127071694</v>
      </c>
      <c r="Y116" s="22">
        <f>R116*'iBOXX Data'!C115</f>
        <v>4321.3356725361855</v>
      </c>
      <c r="Z116" s="22">
        <f>S116*'iBOXX Data'!B115</f>
        <v>2699.5723135730336</v>
      </c>
      <c r="AA116" s="22">
        <f>T116*'MSCI Data'!B117</f>
        <v>3173.0904665248127</v>
      </c>
      <c r="AB116" s="22">
        <f>U116*'MSCI Data'!C117</f>
        <v>3187.1906886693528</v>
      </c>
      <c r="AC116" s="22">
        <f>V116*'MSCI Data'!D117</f>
        <v>4159.0501894755689</v>
      </c>
      <c r="AD116" s="22">
        <f>W116*'MSCI Data'!E117</f>
        <v>2441.6327562789311</v>
      </c>
      <c r="AE116" s="22">
        <f>X116*'MSCI Data'!F117</f>
        <v>10872.590051321065</v>
      </c>
    </row>
    <row r="117" spans="1:31">
      <c r="A117" s="20">
        <f>'MSCI Data'!A118</f>
        <v>39629</v>
      </c>
      <c r="B117" s="22">
        <f t="shared" si="21"/>
        <v>28818.198778927177</v>
      </c>
      <c r="C117" s="22">
        <f t="shared" si="22"/>
        <v>28929.291110512338</v>
      </c>
      <c r="D117" s="22">
        <f t="shared" si="23"/>
        <v>28484.921784171689</v>
      </c>
      <c r="E117" s="22">
        <f t="shared" si="16"/>
        <v>28707.106447342012</v>
      </c>
      <c r="F117" s="22">
        <f t="shared" si="24"/>
        <v>23400</v>
      </c>
      <c r="G117" s="22">
        <f t="shared" si="18"/>
        <v>5418.198778927177</v>
      </c>
      <c r="H117" s="22">
        <f t="shared" si="19"/>
        <v>5529.2911105123385</v>
      </c>
      <c r="I117" s="22">
        <f t="shared" si="20"/>
        <v>5084.9217841716891</v>
      </c>
      <c r="J117" s="22">
        <f t="shared" si="20"/>
        <v>5307.106447342012</v>
      </c>
      <c r="K117" s="22">
        <v>75</v>
      </c>
      <c r="L117" s="22">
        <v>75</v>
      </c>
      <c r="M117" s="22">
        <v>75</v>
      </c>
      <c r="N117" s="22">
        <v>75</v>
      </c>
      <c r="O117" s="22">
        <v>75</v>
      </c>
      <c r="P117" s="22">
        <v>75</v>
      </c>
      <c r="Q117" s="22">
        <v>150</v>
      </c>
      <c r="R117" s="22">
        <f>K117/'iBOXX Data'!C116+R116</f>
        <v>31.544960493871265</v>
      </c>
      <c r="S117" s="22">
        <f>L117/'iBOXX Data'!B116+S116</f>
        <v>18.048854835326896</v>
      </c>
      <c r="T117" s="22">
        <f>M117/'MSCI Data'!B118+T116</f>
        <v>28.928816291409991</v>
      </c>
      <c r="U117" s="22">
        <f>N117/'MSCI Data'!C118+U116</f>
        <v>25.191033080741775</v>
      </c>
      <c r="V117" s="22">
        <f>O117/'MSCI Data'!D118+V116</f>
        <v>21.76918987054966</v>
      </c>
      <c r="W117" s="22">
        <f>P117/'MSCI Data'!E118+W116</f>
        <v>29.972195948698175</v>
      </c>
      <c r="X117" s="22">
        <f>Q117/'MSCI Data'!F118+X116</f>
        <v>36.105758662127045</v>
      </c>
      <c r="Y117" s="22">
        <f>R117*'iBOXX Data'!C116</f>
        <v>4349.4678089817708</v>
      </c>
      <c r="Z117" s="22">
        <f>S117*'iBOXX Data'!B116</f>
        <v>2771.7626370611515</v>
      </c>
      <c r="AA117" s="22">
        <f>T117*'MSCI Data'!B118</f>
        <v>2927.5962086906911</v>
      </c>
      <c r="AB117" s="22">
        <f>U117*'MSCI Data'!C118</f>
        <v>2883.1137360908961</v>
      </c>
      <c r="AC117" s="22">
        <f>V117*'MSCI Data'!D118</f>
        <v>3818.3159032944104</v>
      </c>
      <c r="AD117" s="22">
        <f>W117*'MSCI Data'!E118</f>
        <v>2283.281887371827</v>
      </c>
      <c r="AE117" s="22">
        <f>X117*'MSCI Data'!F118</f>
        <v>9784.6605974364284</v>
      </c>
    </row>
    <row r="118" spans="1:31">
      <c r="A118" s="20">
        <f>'MSCI Data'!A119</f>
        <v>39660</v>
      </c>
      <c r="B118" s="22">
        <f t="shared" si="21"/>
        <v>28312.476583315281</v>
      </c>
      <c r="C118" s="22">
        <f t="shared" si="22"/>
        <v>28116.804165350932</v>
      </c>
      <c r="D118" s="22">
        <f t="shared" si="23"/>
        <v>28899.493837208331</v>
      </c>
      <c r="E118" s="22">
        <f t="shared" si="16"/>
        <v>28508.149001279631</v>
      </c>
      <c r="F118" s="22">
        <f t="shared" si="24"/>
        <v>23400</v>
      </c>
      <c r="G118" s="22">
        <f t="shared" si="18"/>
        <v>4912.4765833152815</v>
      </c>
      <c r="H118" s="22">
        <f t="shared" si="19"/>
        <v>4716.8041653509317</v>
      </c>
      <c r="I118" s="22">
        <f t="shared" si="20"/>
        <v>5499.4938372083307</v>
      </c>
      <c r="J118" s="22">
        <f t="shared" si="20"/>
        <v>5108.1490012796312</v>
      </c>
      <c r="K118" s="22"/>
      <c r="L118" s="22"/>
      <c r="M118" s="22"/>
      <c r="N118" s="22"/>
      <c r="O118" s="22"/>
      <c r="P118" s="22"/>
      <c r="Q118" s="22"/>
      <c r="R118" s="22">
        <f>K118/'iBOXX Data'!C117+R117</f>
        <v>31.544960493871265</v>
      </c>
      <c r="S118" s="22">
        <f>L118/'iBOXX Data'!B117+S117</f>
        <v>18.048854835326896</v>
      </c>
      <c r="T118" s="22">
        <f>M118/'MSCI Data'!B119+T117</f>
        <v>28.928816291409991</v>
      </c>
      <c r="U118" s="22">
        <f>N118/'MSCI Data'!C119+U117</f>
        <v>25.191033080741775</v>
      </c>
      <c r="V118" s="22">
        <f>O118/'MSCI Data'!D119+V117</f>
        <v>21.76918987054966</v>
      </c>
      <c r="W118" s="22">
        <f>P118/'MSCI Data'!E119+W117</f>
        <v>29.972195948698175</v>
      </c>
      <c r="X118" s="22">
        <f>Q118/'MSCI Data'!F119+X117</f>
        <v>36.105758662127045</v>
      </c>
      <c r="Y118" s="22">
        <f>R118*'iBOXX Data'!C117</f>
        <v>4433.0765933737184</v>
      </c>
      <c r="Z118" s="22">
        <f>S118*'iBOXX Data'!B117</f>
        <v>2791.7968659283642</v>
      </c>
      <c r="AA118" s="22">
        <f>T118*'MSCI Data'!B119</f>
        <v>2868.5814234562145</v>
      </c>
      <c r="AB118" s="22">
        <f>U118*'MSCI Data'!C119</f>
        <v>2820.388063719849</v>
      </c>
      <c r="AC118" s="22">
        <f>V118*'MSCI Data'!D119</f>
        <v>3653.0877521769385</v>
      </c>
      <c r="AD118" s="22">
        <f>W118*'MSCI Data'!E119</f>
        <v>2276.0885603441393</v>
      </c>
      <c r="AE118" s="22">
        <f>X118*'MSCI Data'!F119</f>
        <v>9469.4573243160594</v>
      </c>
    </row>
    <row r="119" spans="1:31">
      <c r="A119" s="20">
        <f>'MSCI Data'!A120</f>
        <v>39689</v>
      </c>
      <c r="B119" s="22">
        <f t="shared" si="21"/>
        <v>28515.223820422532</v>
      </c>
      <c r="C119" s="22">
        <f t="shared" si="22"/>
        <v>28272.878050970623</v>
      </c>
      <c r="D119" s="22">
        <f t="shared" si="23"/>
        <v>29242.261128778267</v>
      </c>
      <c r="E119" s="22">
        <f t="shared" si="16"/>
        <v>28757.569589874445</v>
      </c>
      <c r="F119" s="22">
        <f t="shared" si="24"/>
        <v>23400</v>
      </c>
      <c r="G119" s="22">
        <f t="shared" si="18"/>
        <v>5115.2238204225323</v>
      </c>
      <c r="H119" s="22">
        <f t="shared" si="19"/>
        <v>4872.878050970623</v>
      </c>
      <c r="I119" s="22">
        <f t="shared" si="20"/>
        <v>5842.2611287782674</v>
      </c>
      <c r="J119" s="22">
        <f t="shared" si="20"/>
        <v>5357.5695898744452</v>
      </c>
      <c r="K119" s="22"/>
      <c r="L119" s="22"/>
      <c r="M119" s="22"/>
      <c r="N119" s="22"/>
      <c r="O119" s="22"/>
      <c r="P119" s="22"/>
      <c r="Q119" s="22"/>
      <c r="R119" s="22">
        <f>K119/'iBOXX Data'!C118+R118</f>
        <v>31.544960493871265</v>
      </c>
      <c r="S119" s="22">
        <f>L119/'iBOXX Data'!B118+S118</f>
        <v>18.048854835326896</v>
      </c>
      <c r="T119" s="22">
        <f>M119/'MSCI Data'!B120+T118</f>
        <v>28.928816291409991</v>
      </c>
      <c r="U119" s="22">
        <f>N119/'MSCI Data'!C120+U118</f>
        <v>25.191033080741775</v>
      </c>
      <c r="V119" s="22">
        <f>O119/'MSCI Data'!D120+V118</f>
        <v>21.76918987054966</v>
      </c>
      <c r="W119" s="22">
        <f>P119/'MSCI Data'!E120+W118</f>
        <v>29.972195948698175</v>
      </c>
      <c r="X119" s="22">
        <f>Q119/'MSCI Data'!F120+X118</f>
        <v>36.105758662127045</v>
      </c>
      <c r="Y119" s="22">
        <f>R119*'iBOXX Data'!C118</f>
        <v>4492.2365996582721</v>
      </c>
      <c r="Z119" s="22">
        <f>S119*'iBOXX Data'!B118</f>
        <v>2818.3286825362948</v>
      </c>
      <c r="AA119" s="22">
        <f>T119*'MSCI Data'!B120</f>
        <v>2912.2639360562439</v>
      </c>
      <c r="AB119" s="22">
        <f>U119*'MSCI Data'!C120</f>
        <v>2878.8312604671701</v>
      </c>
      <c r="AC119" s="22">
        <f>V119*'MSCI Data'!D120</f>
        <v>3762.5867772258034</v>
      </c>
      <c r="AD119" s="22">
        <f>W119*'MSCI Data'!E120</f>
        <v>2440.0364721835185</v>
      </c>
      <c r="AE119" s="22">
        <f>X119*'MSCI Data'!F120</f>
        <v>9210.94009229523</v>
      </c>
    </row>
    <row r="120" spans="1:31">
      <c r="A120" s="20">
        <f>'MSCI Data'!A121</f>
        <v>39721</v>
      </c>
      <c r="B120" s="22">
        <f t="shared" si="21"/>
        <v>26468.997356195545</v>
      </c>
      <c r="C120" s="22">
        <f t="shared" si="22"/>
        <v>25342.220950208197</v>
      </c>
      <c r="D120" s="22">
        <f t="shared" si="23"/>
        <v>29849.326574157581</v>
      </c>
      <c r="E120" s="22">
        <f t="shared" si="16"/>
        <v>27595.773762182889</v>
      </c>
      <c r="F120" s="22">
        <f t="shared" si="24"/>
        <v>24000</v>
      </c>
      <c r="G120" s="22">
        <f t="shared" si="18"/>
        <v>2468.9973561955449</v>
      </c>
      <c r="H120" s="22">
        <f t="shared" si="19"/>
        <v>1342.2209502081969</v>
      </c>
      <c r="I120" s="22">
        <f t="shared" si="20"/>
        <v>5849.3265741575815</v>
      </c>
      <c r="J120" s="22">
        <f t="shared" si="20"/>
        <v>3595.7737621828892</v>
      </c>
      <c r="K120" s="22">
        <v>75</v>
      </c>
      <c r="L120" s="22">
        <v>75</v>
      </c>
      <c r="M120" s="22">
        <v>75</v>
      </c>
      <c r="N120" s="22">
        <v>75</v>
      </c>
      <c r="O120" s="22">
        <v>75</v>
      </c>
      <c r="P120" s="22">
        <v>75</v>
      </c>
      <c r="Q120" s="22">
        <v>150</v>
      </c>
      <c r="R120" s="22">
        <f>K120/'iBOXX Data'!C119+R119</f>
        <v>32.068802637826352</v>
      </c>
      <c r="S120" s="22">
        <f>L120/'iBOXX Data'!B119+S119</f>
        <v>18.533006923636236</v>
      </c>
      <c r="T120" s="22">
        <f>M120/'MSCI Data'!B121+T119</f>
        <v>29.766898758724775</v>
      </c>
      <c r="U120" s="22">
        <f>N120/'MSCI Data'!C121+U119</f>
        <v>25.931408204137629</v>
      </c>
      <c r="V120" s="22">
        <f>O120/'MSCI Data'!D121+V119</f>
        <v>22.287074140678094</v>
      </c>
      <c r="W120" s="22">
        <f>P120/'MSCI Data'!E121+W119</f>
        <v>30.941689226878115</v>
      </c>
      <c r="X120" s="22">
        <f>Q120/'MSCI Data'!F121+X119</f>
        <v>36.787452899538422</v>
      </c>
      <c r="Y120" s="22">
        <f>R120*'iBOXX Data'!C119</f>
        <v>4591.383540998906</v>
      </c>
      <c r="Z120" s="22">
        <f>S120*'iBOXX Data'!B119</f>
        <v>2870.9481025404893</v>
      </c>
      <c r="AA120" s="22">
        <f>T120*'MSCI Data'!B121</f>
        <v>2663.8397699182801</v>
      </c>
      <c r="AB120" s="22">
        <f>U120*'MSCI Data'!C121</f>
        <v>2626.8516510791419</v>
      </c>
      <c r="AC120" s="22">
        <f>V120*'MSCI Data'!D121</f>
        <v>3227.6140770530014</v>
      </c>
      <c r="AD120" s="22">
        <f>W120*'MSCI Data'!E121</f>
        <v>2393.6490785912911</v>
      </c>
      <c r="AE120" s="22">
        <f>X120*'MSCI Data'!F121</f>
        <v>8094.7111360144345</v>
      </c>
    </row>
    <row r="121" spans="1:31">
      <c r="A121" s="20">
        <f>'MSCI Data'!A122</f>
        <v>39752</v>
      </c>
      <c r="B121" s="22">
        <f t="shared" si="21"/>
        <v>23181.646099025249</v>
      </c>
      <c r="C121" s="22">
        <f t="shared" si="22"/>
        <v>21116.697097969027</v>
      </c>
      <c r="D121" s="22">
        <f t="shared" si="23"/>
        <v>29376.493102193919</v>
      </c>
      <c r="E121" s="22">
        <f t="shared" si="16"/>
        <v>25246.595100081475</v>
      </c>
      <c r="F121" s="22">
        <f t="shared" si="24"/>
        <v>24000</v>
      </c>
      <c r="G121" s="22">
        <f t="shared" si="18"/>
        <v>-818.35390097475101</v>
      </c>
      <c r="H121" s="22">
        <f t="shared" si="19"/>
        <v>-2883.3029020309732</v>
      </c>
      <c r="I121" s="22">
        <f t="shared" si="20"/>
        <v>5376.4931021939192</v>
      </c>
      <c r="J121" s="22">
        <f t="shared" si="20"/>
        <v>1246.5951000814748</v>
      </c>
      <c r="K121" s="22"/>
      <c r="L121" s="22"/>
      <c r="M121" s="22"/>
      <c r="N121" s="22"/>
      <c r="O121" s="22"/>
      <c r="P121" s="22"/>
      <c r="Q121" s="22"/>
      <c r="R121" s="22">
        <f>K121/'iBOXX Data'!C120+R120</f>
        <v>32.068802637826352</v>
      </c>
      <c r="S121" s="22">
        <f>L121/'iBOXX Data'!B120+S120</f>
        <v>18.533006923636236</v>
      </c>
      <c r="T121" s="22">
        <f>M121/'MSCI Data'!B122+T120</f>
        <v>29.766898758724775</v>
      </c>
      <c r="U121" s="22">
        <f>N121/'MSCI Data'!C122+U120</f>
        <v>25.931408204137629</v>
      </c>
      <c r="V121" s="22">
        <f>O121/'MSCI Data'!D122+V120</f>
        <v>22.287074140678094</v>
      </c>
      <c r="W121" s="22">
        <f>P121/'MSCI Data'!E122+W120</f>
        <v>30.941689226878115</v>
      </c>
      <c r="X121" s="22">
        <f>Q121/'MSCI Data'!F122+X120</f>
        <v>36.787452899538422</v>
      </c>
      <c r="Y121" s="22">
        <f>R121*'iBOXX Data'!C120</f>
        <v>4633.1150227589706</v>
      </c>
      <c r="Z121" s="22">
        <f>S121*'iBOXX Data'!B120</f>
        <v>2711.0082527895088</v>
      </c>
      <c r="AA121" s="22">
        <f>T121*'MSCI Data'!B122</f>
        <v>2321.8181031805325</v>
      </c>
      <c r="AB121" s="22">
        <f>U121*'MSCI Data'!C122</f>
        <v>2250.3276039550633</v>
      </c>
      <c r="AC121" s="22">
        <f>V121*'MSCI Data'!D122</f>
        <v>2570.5911313858114</v>
      </c>
      <c r="AD121" s="22">
        <f>W121*'MSCI Data'!E122</f>
        <v>2194.0751830779268</v>
      </c>
      <c r="AE121" s="22">
        <f>X121*'MSCI Data'!F122</f>
        <v>6500.7108018774352</v>
      </c>
    </row>
    <row r="122" spans="1:31">
      <c r="A122" s="20">
        <f>'MSCI Data'!A123</f>
        <v>39780</v>
      </c>
      <c r="B122" s="22">
        <f t="shared" si="21"/>
        <v>22169.453829560811</v>
      </c>
      <c r="C122" s="22">
        <f t="shared" si="22"/>
        <v>19495.090030397103</v>
      </c>
      <c r="D122" s="22">
        <f t="shared" si="23"/>
        <v>30192.545227051938</v>
      </c>
      <c r="E122" s="22">
        <f t="shared" si="16"/>
        <v>24843.817628724522</v>
      </c>
      <c r="F122" s="22">
        <f t="shared" si="24"/>
        <v>24000</v>
      </c>
      <c r="G122" s="22">
        <f t="shared" si="18"/>
        <v>-1830.5461704391892</v>
      </c>
      <c r="H122" s="22">
        <f t="shared" si="19"/>
        <v>-4504.909969602897</v>
      </c>
      <c r="I122" s="22">
        <f t="shared" si="20"/>
        <v>6192.5452270519381</v>
      </c>
      <c r="J122" s="22">
        <f t="shared" si="20"/>
        <v>843.81762872452236</v>
      </c>
      <c r="K122" s="22"/>
      <c r="L122" s="22"/>
      <c r="M122" s="22"/>
      <c r="N122" s="22"/>
      <c r="O122" s="22"/>
      <c r="P122" s="22"/>
      <c r="Q122" s="22"/>
      <c r="R122" s="22">
        <f>K122/'iBOXX Data'!C121+R121</f>
        <v>32.068802637826352</v>
      </c>
      <c r="S122" s="22">
        <f>L122/'iBOXX Data'!B121+S121</f>
        <v>18.533006923636236</v>
      </c>
      <c r="T122" s="22">
        <f>M122/'MSCI Data'!B123+T121</f>
        <v>29.766898758724775</v>
      </c>
      <c r="U122" s="22">
        <f>N122/'MSCI Data'!C123+U121</f>
        <v>25.931408204137629</v>
      </c>
      <c r="V122" s="22">
        <f>O122/'MSCI Data'!D123+V121</f>
        <v>22.287074140678094</v>
      </c>
      <c r="W122" s="22">
        <f>P122/'MSCI Data'!E123+W121</f>
        <v>30.941689226878115</v>
      </c>
      <c r="X122" s="22">
        <f>Q122/'MSCI Data'!F123+X121</f>
        <v>36.787452899538422</v>
      </c>
      <c r="Y122" s="22">
        <f>R122*'iBOXX Data'!C121</f>
        <v>4806.1779324110039</v>
      </c>
      <c r="Z122" s="22">
        <f>S122*'iBOXX Data'!B121</f>
        <v>2741.9583743519811</v>
      </c>
      <c r="AA122" s="22">
        <f>T122*'MSCI Data'!B123</f>
        <v>2152.4444492433886</v>
      </c>
      <c r="AB122" s="22">
        <f>U122*'MSCI Data'!C123</f>
        <v>2099.6661222890239</v>
      </c>
      <c r="AC122" s="22">
        <f>V122*'MSCI Data'!D123</f>
        <v>2344.6001995993356</v>
      </c>
      <c r="AD122" s="22">
        <f>W122*'MSCI Data'!E123</f>
        <v>2024.2053092223664</v>
      </c>
      <c r="AE122" s="22">
        <f>X122*'MSCI Data'!F123</f>
        <v>6000.4014424437128</v>
      </c>
    </row>
    <row r="123" spans="1:31">
      <c r="A123" s="20">
        <f>'MSCI Data'!A124</f>
        <v>39813</v>
      </c>
      <c r="B123" s="22">
        <f t="shared" si="21"/>
        <v>22423.281319253409</v>
      </c>
      <c r="C123" s="22">
        <f t="shared" si="22"/>
        <v>19384.104904999353</v>
      </c>
      <c r="D123" s="22">
        <f t="shared" si="23"/>
        <v>31540.810562015569</v>
      </c>
      <c r="E123" s="22">
        <f t="shared" si="16"/>
        <v>25462.457733507461</v>
      </c>
      <c r="F123" s="22">
        <f t="shared" si="24"/>
        <v>24600</v>
      </c>
      <c r="G123" s="22">
        <f t="shared" si="18"/>
        <v>-2176.7186807465914</v>
      </c>
      <c r="H123" s="22">
        <f t="shared" si="19"/>
        <v>-5215.8950950006474</v>
      </c>
      <c r="I123" s="22">
        <f t="shared" si="20"/>
        <v>6940.8105620155693</v>
      </c>
      <c r="J123" s="22">
        <f t="shared" si="20"/>
        <v>862.45773350746094</v>
      </c>
      <c r="K123" s="22">
        <v>75</v>
      </c>
      <c r="L123" s="22">
        <v>75</v>
      </c>
      <c r="M123" s="22">
        <v>75</v>
      </c>
      <c r="N123" s="22">
        <v>75</v>
      </c>
      <c r="O123" s="22">
        <v>75</v>
      </c>
      <c r="P123" s="22">
        <v>75</v>
      </c>
      <c r="Q123" s="22">
        <v>150</v>
      </c>
      <c r="R123" s="22">
        <f>K123/'iBOXX Data'!C122+R122</f>
        <v>32.56357918119209</v>
      </c>
      <c r="S123" s="22">
        <f>L123/'iBOXX Data'!B122+S122</f>
        <v>19.016628280355349</v>
      </c>
      <c r="T123" s="22">
        <f>M123/'MSCI Data'!B124+T122</f>
        <v>30.847123445459616</v>
      </c>
      <c r="U123" s="22">
        <f>N123/'MSCI Data'!C124+U122</f>
        <v>26.898775674794148</v>
      </c>
      <c r="V123" s="22">
        <f>O123/'MSCI Data'!D124+V122</f>
        <v>23.029942603435622</v>
      </c>
      <c r="W123" s="22">
        <f>P123/'MSCI Data'!E124+W122</f>
        <v>32.184851832546933</v>
      </c>
      <c r="X123" s="22">
        <f>Q123/'MSCI Data'!F124+X122</f>
        <v>37.72366560706557</v>
      </c>
      <c r="Y123" s="22">
        <f>R123*'iBOXX Data'!C122</f>
        <v>4936.1039267863853</v>
      </c>
      <c r="Z123" s="22">
        <f>S123*'iBOXX Data'!B122</f>
        <v>2949.0987137175075</v>
      </c>
      <c r="AA123" s="22">
        <f>T123*'MSCI Data'!B124</f>
        <v>2141.7157808182615</v>
      </c>
      <c r="AB123" s="22">
        <f>U123*'MSCI Data'!C124</f>
        <v>2085.4620780667901</v>
      </c>
      <c r="AC123" s="22">
        <f>V123*'MSCI Data'!D124</f>
        <v>2325.10300524286</v>
      </c>
      <c r="AD123" s="22">
        <f>W123*'MSCI Data'!E124</f>
        <v>1941.7121110575565</v>
      </c>
      <c r="AE123" s="22">
        <f>X123*'MSCI Data'!F124</f>
        <v>6044.0857035640456</v>
      </c>
    </row>
    <row r="124" spans="1:31">
      <c r="A124" s="20">
        <f>'MSCI Data'!A125</f>
        <v>39843</v>
      </c>
      <c r="B124" s="22">
        <f t="shared" si="21"/>
        <v>22249.736844222407</v>
      </c>
      <c r="C124" s="22">
        <f t="shared" si="22"/>
        <v>19235.600145734486</v>
      </c>
      <c r="D124" s="22">
        <f t="shared" si="23"/>
        <v>31292.146939686165</v>
      </c>
      <c r="E124" s="22">
        <f t="shared" si="16"/>
        <v>25263.873542710324</v>
      </c>
      <c r="F124" s="22">
        <f t="shared" si="24"/>
        <v>24600</v>
      </c>
      <c r="G124" s="22">
        <f t="shared" si="18"/>
        <v>-2350.2631557775931</v>
      </c>
      <c r="H124" s="22">
        <f t="shared" si="19"/>
        <v>-5364.3998542655136</v>
      </c>
      <c r="I124" s="22">
        <f t="shared" si="20"/>
        <v>6692.1469396861648</v>
      </c>
      <c r="J124" s="22">
        <f t="shared" si="20"/>
        <v>663.87354271032382</v>
      </c>
      <c r="K124" s="22"/>
      <c r="L124" s="22"/>
      <c r="M124" s="22"/>
      <c r="N124" s="22"/>
      <c r="O124" s="22"/>
      <c r="P124" s="22"/>
      <c r="Q124" s="22"/>
      <c r="R124" s="22">
        <f>K124/'iBOXX Data'!C123+R123</f>
        <v>32.56357918119209</v>
      </c>
      <c r="S124" s="22">
        <f>L124/'iBOXX Data'!B123+S123</f>
        <v>19.016628280355349</v>
      </c>
      <c r="T124" s="22">
        <f>M124/'MSCI Data'!B125+T123</f>
        <v>30.847123445459616</v>
      </c>
      <c r="U124" s="22">
        <f>N124/'MSCI Data'!C125+U123</f>
        <v>26.898775674794148</v>
      </c>
      <c r="V124" s="22">
        <f>O124/'MSCI Data'!D125+V123</f>
        <v>23.029942603435622</v>
      </c>
      <c r="W124" s="22">
        <f>P124/'MSCI Data'!E125+W123</f>
        <v>32.184851832546933</v>
      </c>
      <c r="X124" s="22">
        <f>Q124/'MSCI Data'!F125+X123</f>
        <v>37.72366560706557</v>
      </c>
      <c r="Y124" s="22">
        <f>R124*'iBOXX Data'!C123</f>
        <v>4883.4463353442115</v>
      </c>
      <c r="Z124" s="22">
        <f>S124*'iBOXX Data'!B123</f>
        <v>2939.5903995773301</v>
      </c>
      <c r="AA124" s="22">
        <f>T124*'MSCI Data'!B125</f>
        <v>2063.9810297357026</v>
      </c>
      <c r="AB124" s="22">
        <f>U124*'MSCI Data'!C125</f>
        <v>1949.62326090908</v>
      </c>
      <c r="AC124" s="22">
        <f>V124*'MSCI Data'!D125</f>
        <v>2359.187320295945</v>
      </c>
      <c r="AD124" s="22">
        <f>W124*'MSCI Data'!E125</f>
        <v>1931.734806989467</v>
      </c>
      <c r="AE124" s="22">
        <f>X124*'MSCI Data'!F125</f>
        <v>6122.1736913706709</v>
      </c>
    </row>
    <row r="125" spans="1:31">
      <c r="A125" s="20">
        <f>'MSCI Data'!A126</f>
        <v>39871</v>
      </c>
      <c r="B125" s="22">
        <f t="shared" si="21"/>
        <v>21198.616976001056</v>
      </c>
      <c r="C125" s="22">
        <f t="shared" si="22"/>
        <v>17824.682006322528</v>
      </c>
      <c r="D125" s="22">
        <f t="shared" si="23"/>
        <v>31320.42188503666</v>
      </c>
      <c r="E125" s="22">
        <f t="shared" si="16"/>
        <v>24572.551945679596</v>
      </c>
      <c r="F125" s="22">
        <f t="shared" si="24"/>
        <v>24600</v>
      </c>
      <c r="G125" s="22">
        <f t="shared" si="18"/>
        <v>-3401.3830239989438</v>
      </c>
      <c r="H125" s="22">
        <f t="shared" si="19"/>
        <v>-6775.3179936774723</v>
      </c>
      <c r="I125" s="22">
        <f t="shared" si="20"/>
        <v>6720.4218850366597</v>
      </c>
      <c r="J125" s="22">
        <f t="shared" si="20"/>
        <v>-27.448054320404481</v>
      </c>
      <c r="K125" s="22"/>
      <c r="L125" s="22"/>
      <c r="M125" s="22"/>
      <c r="N125" s="22"/>
      <c r="O125" s="22"/>
      <c r="P125" s="22"/>
      <c r="Q125" s="22"/>
      <c r="R125" s="22">
        <f>K125/'iBOXX Data'!C124+R124</f>
        <v>32.56357918119209</v>
      </c>
      <c r="S125" s="22">
        <f>L125/'iBOXX Data'!B124+S124</f>
        <v>19.016628280355349</v>
      </c>
      <c r="T125" s="22">
        <f>M125/'MSCI Data'!B126+T124</f>
        <v>30.847123445459616</v>
      </c>
      <c r="U125" s="22">
        <f>N125/'MSCI Data'!C126+U124</f>
        <v>26.898775674794148</v>
      </c>
      <c r="V125" s="22">
        <f>O125/'MSCI Data'!D126+V124</f>
        <v>23.029942603435622</v>
      </c>
      <c r="W125" s="22">
        <f>P125/'MSCI Data'!E126+W124</f>
        <v>32.184851832546933</v>
      </c>
      <c r="X125" s="22">
        <f>Q125/'MSCI Data'!F126+X124</f>
        <v>37.72366560706557</v>
      </c>
      <c r="Y125" s="22">
        <f>R125*'iBOXX Data'!C124</f>
        <v>4922.0826746272251</v>
      </c>
      <c r="Z125" s="22">
        <f>S125*'iBOXX Data'!B124</f>
        <v>2908.0227966319399</v>
      </c>
      <c r="AA125" s="22">
        <f>T125*'MSCI Data'!B126</f>
        <v>1864.4001410435792</v>
      </c>
      <c r="AB125" s="22">
        <f>U125*'MSCI Data'!C126</f>
        <v>1723.6735452408091</v>
      </c>
      <c r="AC125" s="22">
        <f>V125*'MSCI Data'!D126</f>
        <v>2212.7168853380945</v>
      </c>
      <c r="AD125" s="22">
        <f>W125*'MSCI Data'!E126</f>
        <v>1742.8097267324163</v>
      </c>
      <c r="AE125" s="22">
        <f>X125*'MSCI Data'!F126</f>
        <v>5824.9112063869943</v>
      </c>
    </row>
    <row r="126" spans="1:31">
      <c r="A126" s="20">
        <f>'MSCI Data'!A127</f>
        <v>39903</v>
      </c>
      <c r="B126" s="22">
        <f t="shared" si="21"/>
        <v>22663.339843303787</v>
      </c>
      <c r="C126" s="22">
        <f t="shared" si="22"/>
        <v>19413.403770824643</v>
      </c>
      <c r="D126" s="22">
        <f t="shared" si="23"/>
        <v>32413.148060741223</v>
      </c>
      <c r="E126" s="22">
        <f t="shared" si="16"/>
        <v>25913.275915782935</v>
      </c>
      <c r="F126" s="22">
        <f t="shared" si="24"/>
        <v>25200</v>
      </c>
      <c r="G126" s="22">
        <f t="shared" si="18"/>
        <v>-2536.6601566962127</v>
      </c>
      <c r="H126" s="22">
        <f t="shared" si="19"/>
        <v>-5786.5962291753567</v>
      </c>
      <c r="I126" s="22">
        <f t="shared" si="20"/>
        <v>7213.1480607412232</v>
      </c>
      <c r="J126" s="22">
        <f t="shared" si="20"/>
        <v>713.27591578293504</v>
      </c>
      <c r="K126" s="22">
        <v>75</v>
      </c>
      <c r="L126" s="22">
        <v>75</v>
      </c>
      <c r="M126" s="22">
        <v>75</v>
      </c>
      <c r="N126" s="22">
        <v>75</v>
      </c>
      <c r="O126" s="22">
        <v>75</v>
      </c>
      <c r="P126" s="22">
        <v>75</v>
      </c>
      <c r="Q126" s="22">
        <v>150</v>
      </c>
      <c r="R126" s="22">
        <f>K126/'iBOXX Data'!C125+R125</f>
        <v>33.053990868609972</v>
      </c>
      <c r="S126" s="22">
        <f>L126/'iBOXX Data'!B125+S125</f>
        <v>19.496321276837598</v>
      </c>
      <c r="T126" s="22">
        <f>M126/'MSCI Data'!B127+T125</f>
        <v>32.063471158725918</v>
      </c>
      <c r="U126" s="22">
        <f>N126/'MSCI Data'!C127+U125</f>
        <v>28.031535076697185</v>
      </c>
      <c r="V126" s="22">
        <f>O126/'MSCI Data'!D127+V125</f>
        <v>23.794234868797897</v>
      </c>
      <c r="W126" s="22">
        <f>P126/'MSCI Data'!E127+W125</f>
        <v>33.521035691445917</v>
      </c>
      <c r="X126" s="22">
        <f>Q126/'MSCI Data'!F127+X125</f>
        <v>38.613292556831304</v>
      </c>
      <c r="Y126" s="22">
        <f>R126*'iBOXX Data'!C125</f>
        <v>5055.0371835517481</v>
      </c>
      <c r="Z126" s="22">
        <f>S126*'iBOXX Data'!B125</f>
        <v>3048.2498316335582</v>
      </c>
      <c r="AA126" s="22">
        <f>T126*'MSCI Data'!B127</f>
        <v>1977.03363164704</v>
      </c>
      <c r="AB126" s="22">
        <f>U126*'MSCI Data'!C127</f>
        <v>1855.9679374281204</v>
      </c>
      <c r="AC126" s="22">
        <f>V126*'MSCI Data'!D127</f>
        <v>2334.9282676751377</v>
      </c>
      <c r="AD126" s="22">
        <f>W126*'MSCI Data'!E127</f>
        <v>1881.5357333608595</v>
      </c>
      <c r="AE126" s="22">
        <f>X126*'MSCI Data'!F127</f>
        <v>6510.5872580073265</v>
      </c>
    </row>
    <row r="127" spans="1:31">
      <c r="A127" s="20">
        <f>'MSCI Data'!A128</f>
        <v>39933</v>
      </c>
      <c r="B127" s="22">
        <f t="shared" si="21"/>
        <v>25115.618466105734</v>
      </c>
      <c r="C127" s="22">
        <f t="shared" si="22"/>
        <v>22569.024520006165</v>
      </c>
      <c r="D127" s="22">
        <f t="shared" si="23"/>
        <v>32755.400304404437</v>
      </c>
      <c r="E127" s="22">
        <f t="shared" si="16"/>
        <v>27662.212412205299</v>
      </c>
      <c r="F127" s="22">
        <f t="shared" si="24"/>
        <v>25200</v>
      </c>
      <c r="G127" s="22">
        <f t="shared" si="18"/>
        <v>-84.381533894265885</v>
      </c>
      <c r="H127" s="22">
        <f t="shared" si="19"/>
        <v>-2630.9754799938346</v>
      </c>
      <c r="I127" s="22">
        <f t="shared" si="20"/>
        <v>7555.4003044044366</v>
      </c>
      <c r="J127" s="22">
        <f t="shared" si="20"/>
        <v>2462.2124122052992</v>
      </c>
      <c r="K127" s="22"/>
      <c r="L127" s="22"/>
      <c r="M127" s="22"/>
      <c r="N127" s="22"/>
      <c r="O127" s="22"/>
      <c r="P127" s="22"/>
      <c r="Q127" s="22"/>
      <c r="R127" s="22">
        <f>K127/'iBOXX Data'!C126+R126</f>
        <v>33.053990868609972</v>
      </c>
      <c r="S127" s="22">
        <f>L127/'iBOXX Data'!B126+S126</f>
        <v>19.496321276837598</v>
      </c>
      <c r="T127" s="22">
        <f>M127/'MSCI Data'!B128+T126</f>
        <v>32.063471158725918</v>
      </c>
      <c r="U127" s="22">
        <f>N127/'MSCI Data'!C128+U126</f>
        <v>28.031535076697185</v>
      </c>
      <c r="V127" s="22">
        <f>O127/'MSCI Data'!D128+V126</f>
        <v>23.794234868797897</v>
      </c>
      <c r="W127" s="22">
        <f>P127/'MSCI Data'!E128+W126</f>
        <v>33.521035691445917</v>
      </c>
      <c r="X127" s="22">
        <f>Q127/'MSCI Data'!F128+X126</f>
        <v>38.613292556831304</v>
      </c>
      <c r="Y127" s="22">
        <f>R127*'iBOXX Data'!C126</f>
        <v>5084.4508391902582</v>
      </c>
      <c r="Z127" s="22">
        <f>S127*'iBOXX Data'!B126</f>
        <v>3104.3992369108505</v>
      </c>
      <c r="AA127" s="22">
        <f>T127*'MSCI Data'!B128</f>
        <v>2241.5572687065287</v>
      </c>
      <c r="AB127" s="22">
        <f>U127*'MSCI Data'!C128</f>
        <v>2210.2865407975728</v>
      </c>
      <c r="AC127" s="22">
        <f>V127*'MSCI Data'!D128</f>
        <v>2827.2309871105658</v>
      </c>
      <c r="AD127" s="22">
        <f>W127*'MSCI Data'!E128</f>
        <v>2062.8845364515819</v>
      </c>
      <c r="AE127" s="22">
        <f>X127*'MSCI Data'!F128</f>
        <v>7584.809056938373</v>
      </c>
    </row>
    <row r="128" spans="1:31">
      <c r="A128" s="20">
        <f>'MSCI Data'!A129</f>
        <v>39962</v>
      </c>
      <c r="B128" s="22">
        <f t="shared" si="21"/>
        <v>26079.130602416597</v>
      </c>
      <c r="C128" s="22">
        <f t="shared" si="22"/>
        <v>23899.193562222379</v>
      </c>
      <c r="D128" s="22">
        <f t="shared" si="23"/>
        <v>32618.941722999261</v>
      </c>
      <c r="E128" s="22">
        <f t="shared" si="16"/>
        <v>28259.067642610818</v>
      </c>
      <c r="F128" s="22">
        <f t="shared" si="24"/>
        <v>25200</v>
      </c>
      <c r="G128" s="22">
        <f t="shared" si="18"/>
        <v>879.13060241659696</v>
      </c>
      <c r="H128" s="22">
        <f t="shared" si="19"/>
        <v>-1300.8064377776209</v>
      </c>
      <c r="I128" s="22">
        <f t="shared" si="20"/>
        <v>7418.9417229992614</v>
      </c>
      <c r="J128" s="22">
        <f t="shared" si="20"/>
        <v>3059.0676426108184</v>
      </c>
      <c r="K128" s="22"/>
      <c r="L128" s="22"/>
      <c r="M128" s="22"/>
      <c r="N128" s="22"/>
      <c r="O128" s="22"/>
      <c r="P128" s="22"/>
      <c r="Q128" s="22"/>
      <c r="R128" s="22">
        <f>K128/'iBOXX Data'!C127+R127</f>
        <v>33.053990868609972</v>
      </c>
      <c r="S128" s="22">
        <f>L128/'iBOXX Data'!B127+S127</f>
        <v>19.496321276837598</v>
      </c>
      <c r="T128" s="22">
        <f>M128/'MSCI Data'!B129+T127</f>
        <v>32.063471158725918</v>
      </c>
      <c r="U128" s="22">
        <f>N128/'MSCI Data'!C129+U127</f>
        <v>28.031535076697185</v>
      </c>
      <c r="V128" s="22">
        <f>O128/'MSCI Data'!D129+V127</f>
        <v>23.794234868797897</v>
      </c>
      <c r="W128" s="22">
        <f>P128/'MSCI Data'!E129+W127</f>
        <v>33.521035691445917</v>
      </c>
      <c r="X128" s="22">
        <f>Q128/'MSCI Data'!F129+X127</f>
        <v>38.613292556831304</v>
      </c>
      <c r="Y128" s="22">
        <f>R128*'iBOXX Data'!C127</f>
        <v>5024.9909761790759</v>
      </c>
      <c r="Z128" s="22">
        <f>S128*'iBOXX Data'!B127</f>
        <v>3129.7444545707394</v>
      </c>
      <c r="AA128" s="22">
        <f>T128*'MSCI Data'!B129</f>
        <v>2331.6556226625485</v>
      </c>
      <c r="AB128" s="22">
        <f>U128*'MSCI Data'!C129</f>
        <v>2292.1386232215286</v>
      </c>
      <c r="AC128" s="22">
        <f>V128*'MSCI Data'!D129</f>
        <v>2984.5108795933202</v>
      </c>
      <c r="AD128" s="22">
        <f>W128*'MSCI Data'!E129</f>
        <v>2032.3803939723659</v>
      </c>
      <c r="AE128" s="22">
        <f>X128*'MSCI Data'!F129</f>
        <v>8283.7096522170195</v>
      </c>
    </row>
    <row r="129" spans="1:31">
      <c r="A129" s="20">
        <f>'MSCI Data'!A130</f>
        <v>39994</v>
      </c>
      <c r="B129" s="22">
        <f t="shared" si="21"/>
        <v>26648.438974114222</v>
      </c>
      <c r="C129" s="22">
        <f t="shared" si="22"/>
        <v>24350.437373654189</v>
      </c>
      <c r="D129" s="22">
        <f t="shared" si="23"/>
        <v>33542.443775494306</v>
      </c>
      <c r="E129" s="22">
        <f t="shared" si="16"/>
        <v>28946.440574574248</v>
      </c>
      <c r="F129" s="22">
        <f t="shared" si="24"/>
        <v>25800</v>
      </c>
      <c r="G129" s="22">
        <f t="shared" si="18"/>
        <v>848.43897411422222</v>
      </c>
      <c r="H129" s="22">
        <f t="shared" si="19"/>
        <v>-1449.5626263458107</v>
      </c>
      <c r="I129" s="22">
        <f t="shared" si="20"/>
        <v>7742.4437754943065</v>
      </c>
      <c r="J129" s="22">
        <f t="shared" si="20"/>
        <v>3146.4405745742479</v>
      </c>
      <c r="K129" s="22">
        <v>75</v>
      </c>
      <c r="L129" s="22">
        <v>75</v>
      </c>
      <c r="M129" s="22">
        <v>75</v>
      </c>
      <c r="N129" s="22">
        <v>75</v>
      </c>
      <c r="O129" s="22">
        <v>75</v>
      </c>
      <c r="P129" s="22">
        <v>75</v>
      </c>
      <c r="Q129" s="22">
        <v>150</v>
      </c>
      <c r="R129" s="22">
        <f>K129/'iBOXX Data'!C128+R128</f>
        <v>33.541232119309292</v>
      </c>
      <c r="S129" s="22">
        <f>L129/'iBOXX Data'!B128+S128</f>
        <v>19.960861382133356</v>
      </c>
      <c r="T129" s="22">
        <f>M129/'MSCI Data'!B130+T128</f>
        <v>33.108476035415343</v>
      </c>
      <c r="U129" s="22">
        <f>N129/'MSCI Data'!C130+U128</f>
        <v>28.969269510305587</v>
      </c>
      <c r="V129" s="22">
        <f>O129/'MSCI Data'!D130+V128</f>
        <v>24.391749209142066</v>
      </c>
      <c r="W129" s="22">
        <f>P129/'MSCI Data'!E130+W128</f>
        <v>34.746325676742437</v>
      </c>
      <c r="X129" s="22">
        <f>Q129/'MSCI Data'!F130+X128</f>
        <v>39.316956299384195</v>
      </c>
      <c r="Y129" s="22">
        <f>R129*'iBOXX Data'!C128</f>
        <v>5162.929873728146</v>
      </c>
      <c r="Z129" s="22">
        <f>S129*'iBOXX Data'!B128</f>
        <v>3222.6810701454301</v>
      </c>
      <c r="AA129" s="22">
        <f>T129*'MSCI Data'!B130</f>
        <v>2376.1953250617589</v>
      </c>
      <c r="AB129" s="22">
        <f>U129*'MSCI Data'!C130</f>
        <v>2316.9621754342411</v>
      </c>
      <c r="AC129" s="22">
        <f>V129*'MSCI Data'!D130</f>
        <v>3061.6523607315121</v>
      </c>
      <c r="AD129" s="22">
        <f>W129*'MSCI Data'!E130</f>
        <v>2126.8225946734046</v>
      </c>
      <c r="AE129" s="22">
        <f>X129*'MSCI Data'!F130</f>
        <v>8381.1955743397284</v>
      </c>
    </row>
    <row r="130" spans="1:31">
      <c r="A130" s="20">
        <f>'MSCI Data'!A131</f>
        <v>40025</v>
      </c>
      <c r="B130" s="22">
        <f t="shared" si="21"/>
        <v>28415.349193272545</v>
      </c>
      <c r="C130" s="22">
        <f t="shared" si="22"/>
        <v>26528.804780975537</v>
      </c>
      <c r="D130" s="22">
        <f t="shared" si="23"/>
        <v>34074.982430163553</v>
      </c>
      <c r="E130" s="22">
        <f t="shared" si="16"/>
        <v>30301.893605569545</v>
      </c>
      <c r="F130" s="22">
        <f t="shared" si="24"/>
        <v>25800</v>
      </c>
      <c r="G130" s="22">
        <f t="shared" si="18"/>
        <v>2615.3491932725447</v>
      </c>
      <c r="H130" s="22">
        <f t="shared" si="19"/>
        <v>728.80478097553714</v>
      </c>
      <c r="I130" s="22">
        <f t="shared" si="20"/>
        <v>8274.9824301635526</v>
      </c>
      <c r="J130" s="22">
        <f t="shared" si="20"/>
        <v>4501.8936055695449</v>
      </c>
      <c r="K130" s="22"/>
      <c r="L130" s="22"/>
      <c r="M130" s="22"/>
      <c r="N130" s="22"/>
      <c r="O130" s="22"/>
      <c r="P130" s="22"/>
      <c r="Q130" s="22"/>
      <c r="R130" s="22">
        <f>K130/'iBOXX Data'!C129+R129</f>
        <v>33.541232119309292</v>
      </c>
      <c r="S130" s="22">
        <f>L130/'iBOXX Data'!B129+S129</f>
        <v>19.960861382133356</v>
      </c>
      <c r="T130" s="22">
        <f>M130/'MSCI Data'!B131+T129</f>
        <v>33.108476035415343</v>
      </c>
      <c r="U130" s="22">
        <f>N130/'MSCI Data'!C131+U129</f>
        <v>28.969269510305587</v>
      </c>
      <c r="V130" s="22">
        <f>O130/'MSCI Data'!D131+V129</f>
        <v>24.391749209142066</v>
      </c>
      <c r="W130" s="22">
        <f>P130/'MSCI Data'!E131+W129</f>
        <v>34.746325676742437</v>
      </c>
      <c r="X130" s="22">
        <f>Q130/'MSCI Data'!F131+X129</f>
        <v>39.316956299384195</v>
      </c>
      <c r="Y130" s="22">
        <f>R130*'iBOXX Data'!C129</f>
        <v>5252.1506423547653</v>
      </c>
      <c r="Z130" s="22">
        <f>S130*'iBOXX Data'!B129</f>
        <v>3266.5949651861238</v>
      </c>
      <c r="AA130" s="22">
        <f>T130*'MSCI Data'!B131</f>
        <v>2595.0423516558544</v>
      </c>
      <c r="AB130" s="22">
        <f>U130*'MSCI Data'!C131</f>
        <v>2549.5854096019948</v>
      </c>
      <c r="AC130" s="22">
        <f>V130*'MSCI Data'!D131</f>
        <v>3298.9840805364643</v>
      </c>
      <c r="AD130" s="22">
        <f>W130*'MSCI Data'!E131</f>
        <v>2259.9010220153282</v>
      </c>
      <c r="AE130" s="22">
        <f>X130*'MSCI Data'!F131</f>
        <v>9193.0907219220117</v>
      </c>
    </row>
    <row r="131" spans="1:31">
      <c r="A131" s="20">
        <f>'MSCI Data'!A132</f>
        <v>40056</v>
      </c>
      <c r="B131" s="22">
        <f t="shared" ref="B131:B145" si="25">SUM(Y131:AE131)</f>
        <v>28974.713757457983</v>
      </c>
      <c r="C131" s="22">
        <f t="shared" ref="C131:C145" si="26">SUM(AA131:AE131)*8/6</f>
        <v>27177.78937886114</v>
      </c>
      <c r="D131" s="22">
        <f t="shared" ref="D131:D145" si="27">SUM(Y131:Z131)*4</f>
        <v>34365.486893248497</v>
      </c>
      <c r="E131" s="22">
        <f t="shared" si="16"/>
        <v>30771.638136054818</v>
      </c>
      <c r="F131" s="22">
        <f t="shared" si="24"/>
        <v>25800</v>
      </c>
      <c r="G131" s="22">
        <f t="shared" si="18"/>
        <v>3174.7137574579829</v>
      </c>
      <c r="H131" s="22">
        <f t="shared" si="19"/>
        <v>1377.78937886114</v>
      </c>
      <c r="I131" s="22">
        <f t="shared" si="20"/>
        <v>8565.4868932484969</v>
      </c>
      <c r="J131" s="22">
        <f t="shared" si="20"/>
        <v>4971.6381360548185</v>
      </c>
      <c r="K131" s="22"/>
      <c r="L131" s="22"/>
      <c r="M131" s="22"/>
      <c r="N131" s="22"/>
      <c r="O131" s="22"/>
      <c r="P131" s="22"/>
      <c r="Q131" s="22"/>
      <c r="R131" s="22">
        <f>K131/'iBOXX Data'!C130+R130</f>
        <v>33.541232119309292</v>
      </c>
      <c r="S131" s="22">
        <f>L131/'iBOXX Data'!B130+S130</f>
        <v>19.960861382133356</v>
      </c>
      <c r="T131" s="22">
        <f>M131/'MSCI Data'!B132+T130</f>
        <v>33.108476035415343</v>
      </c>
      <c r="U131" s="22">
        <f>N131/'MSCI Data'!C132+U130</f>
        <v>28.969269510305587</v>
      </c>
      <c r="V131" s="22">
        <f>O131/'MSCI Data'!D132+V130</f>
        <v>24.391749209142066</v>
      </c>
      <c r="W131" s="22">
        <f>P131/'MSCI Data'!E132+W130</f>
        <v>34.746325676742437</v>
      </c>
      <c r="X131" s="22">
        <f>Q131/'MSCI Data'!F132+X130</f>
        <v>39.316956299384195</v>
      </c>
      <c r="Y131" s="22">
        <f>R131*'iBOXX Data'!C130</f>
        <v>5278.4675597194519</v>
      </c>
      <c r="Z131" s="22">
        <f>S131*'iBOXX Data'!B130</f>
        <v>3312.9041635926728</v>
      </c>
      <c r="AA131" s="22">
        <f>T131*'MSCI Data'!B132</f>
        <v>2718.536967267954</v>
      </c>
      <c r="AB131" s="22">
        <f>U131*'MSCI Data'!C132</f>
        <v>2744.8382861014543</v>
      </c>
      <c r="AC131" s="22">
        <f>V131*'MSCI Data'!D132</f>
        <v>3582.1722888546042</v>
      </c>
      <c r="AD131" s="22">
        <f>W131*'MSCI Data'!E132</f>
        <v>2304.723782138326</v>
      </c>
      <c r="AE131" s="22">
        <f>X131*'MSCI Data'!F132</f>
        <v>9033.0707097835184</v>
      </c>
    </row>
    <row r="132" spans="1:31">
      <c r="A132" s="20">
        <f>'MSCI Data'!A133</f>
        <v>40086</v>
      </c>
      <c r="B132" s="22">
        <f t="shared" si="25"/>
        <v>30628.630416997526</v>
      </c>
      <c r="C132" s="22">
        <f t="shared" si="26"/>
        <v>29090.706491570319</v>
      </c>
      <c r="D132" s="22">
        <f t="shared" si="27"/>
        <v>35242.402193279144</v>
      </c>
      <c r="E132" s="22">
        <f t="shared" ref="E132:E145" si="28">AVERAGE(C132:D132)</f>
        <v>32166.55434242473</v>
      </c>
      <c r="F132" s="22">
        <f t="shared" ref="F132:F145" si="29">SUM(K132:Q132)+F131</f>
        <v>26400</v>
      </c>
      <c r="G132" s="22">
        <f t="shared" ref="G132:G145" si="30">B132-$F132</f>
        <v>4228.6304169975265</v>
      </c>
      <c r="H132" s="22">
        <f t="shared" ref="H132:H145" si="31">C132-$F132</f>
        <v>2690.7064915703195</v>
      </c>
      <c r="I132" s="22">
        <f t="shared" ref="I132:J145" si="32">D132-$F132</f>
        <v>8842.4021932791438</v>
      </c>
      <c r="J132" s="22">
        <f t="shared" si="32"/>
        <v>5766.5543424247298</v>
      </c>
      <c r="K132" s="22">
        <v>75</v>
      </c>
      <c r="L132" s="22">
        <v>75</v>
      </c>
      <c r="M132" s="22">
        <v>75</v>
      </c>
      <c r="N132" s="22">
        <v>75</v>
      </c>
      <c r="O132" s="22">
        <v>75</v>
      </c>
      <c r="P132" s="22">
        <v>75</v>
      </c>
      <c r="Q132" s="22">
        <v>150</v>
      </c>
      <c r="R132" s="22">
        <f>K132/'iBOXX Data'!C131+R131</f>
        <v>34.014785164258541</v>
      </c>
      <c r="S132" s="22">
        <f>L132/'iBOXX Data'!B131+S131</f>
        <v>20.407955271850195</v>
      </c>
      <c r="T132" s="22">
        <f>M132/'MSCI Data'!B133+T131</f>
        <v>33.998366875472293</v>
      </c>
      <c r="U132" s="22">
        <f>N132/'MSCI Data'!C133+U131</f>
        <v>29.740795073519248</v>
      </c>
      <c r="V132" s="22">
        <f>O132/'MSCI Data'!D133+V131</f>
        <v>24.878572524733393</v>
      </c>
      <c r="W132" s="22">
        <f>P132/'MSCI Data'!E133+W131</f>
        <v>35.856614351797951</v>
      </c>
      <c r="X132" s="22">
        <f>Q132/'MSCI Data'!F133+X131</f>
        <v>39.927680618426578</v>
      </c>
      <c r="Y132" s="22">
        <f>R132*'iBOXX Data'!C131</f>
        <v>5387.1660514669156</v>
      </c>
      <c r="Z132" s="22">
        <f>S132*'iBOXX Data'!B131</f>
        <v>3423.4344968528703</v>
      </c>
      <c r="AA132" s="22">
        <f>T132*'MSCI Data'!B133</f>
        <v>2865.3823602648049</v>
      </c>
      <c r="AB132" s="22">
        <f>U132*'MSCI Data'!C133</f>
        <v>2891.102689096806</v>
      </c>
      <c r="AC132" s="22">
        <f>V132*'MSCI Data'!D133</f>
        <v>3832.7928831604268</v>
      </c>
      <c r="AD132" s="22">
        <f>W132*'MSCI Data'!E133</f>
        <v>2422.1142994639513</v>
      </c>
      <c r="AE132" s="22">
        <f>X132*'MSCI Data'!F133</f>
        <v>9806.637636691752</v>
      </c>
    </row>
    <row r="133" spans="1:31">
      <c r="A133" s="20">
        <f>'MSCI Data'!A134</f>
        <v>40116</v>
      </c>
      <c r="B133" s="22">
        <f t="shared" si="25"/>
        <v>30172.778154859519</v>
      </c>
      <c r="C133" s="22">
        <f t="shared" si="26"/>
        <v>28508.451008226111</v>
      </c>
      <c r="D133" s="22">
        <f t="shared" si="27"/>
        <v>35165.759594759744</v>
      </c>
      <c r="E133" s="22">
        <f t="shared" si="28"/>
        <v>31837.105301492928</v>
      </c>
      <c r="F133" s="22">
        <f t="shared" si="29"/>
        <v>26400</v>
      </c>
      <c r="G133" s="22">
        <f t="shared" si="30"/>
        <v>3772.7781548595194</v>
      </c>
      <c r="H133" s="22">
        <f t="shared" si="31"/>
        <v>2108.4510082261113</v>
      </c>
      <c r="I133" s="22">
        <f t="shared" si="32"/>
        <v>8765.7595947597438</v>
      </c>
      <c r="J133" s="22">
        <f t="shared" si="32"/>
        <v>5437.1053014929275</v>
      </c>
      <c r="K133" s="22"/>
      <c r="L133" s="22"/>
      <c r="M133" s="22"/>
      <c r="N133" s="22"/>
      <c r="O133" s="22"/>
      <c r="P133" s="22"/>
      <c r="Q133" s="22"/>
      <c r="R133" s="22">
        <f>K133/'iBOXX Data'!C132+R132</f>
        <v>34.014785164258541</v>
      </c>
      <c r="S133" s="22">
        <f>L133/'iBOXX Data'!B132+S132</f>
        <v>20.407955271850195</v>
      </c>
      <c r="T133" s="22">
        <f>M133/'MSCI Data'!B134+T132</f>
        <v>33.998366875472293</v>
      </c>
      <c r="U133" s="22">
        <f>N133/'MSCI Data'!C134+U132</f>
        <v>29.740795073519248</v>
      </c>
      <c r="V133" s="22">
        <f>O133/'MSCI Data'!D134+V132</f>
        <v>24.878572524733393</v>
      </c>
      <c r="W133" s="22">
        <f>P133/'MSCI Data'!E134+W132</f>
        <v>35.856614351797951</v>
      </c>
      <c r="X133" s="22">
        <f>Q133/'MSCI Data'!F134+X132</f>
        <v>39.927680618426578</v>
      </c>
      <c r="Y133" s="22">
        <f>R133*'iBOXX Data'!C132</f>
        <v>5392.6990277160048</v>
      </c>
      <c r="Z133" s="22">
        <f>S133*'iBOXX Data'!B132</f>
        <v>3398.7408709739311</v>
      </c>
      <c r="AA133" s="22">
        <f>T133*'MSCI Data'!B134</f>
        <v>2804.1852998889549</v>
      </c>
      <c r="AB133" s="22">
        <f>U133*'MSCI Data'!C134</f>
        <v>2781.3591552755202</v>
      </c>
      <c r="AC133" s="22">
        <f>V133*'MSCI Data'!D134</f>
        <v>3728.5516642817938</v>
      </c>
      <c r="AD133" s="22">
        <f>W133*'MSCI Data'!E134</f>
        <v>2350.042504616838</v>
      </c>
      <c r="AE133" s="22">
        <f>X133*'MSCI Data'!F134</f>
        <v>9717.1996321064762</v>
      </c>
    </row>
    <row r="134" spans="1:31">
      <c r="A134" s="20">
        <f>'MSCI Data'!A135</f>
        <v>40147</v>
      </c>
      <c r="B134" s="22">
        <f t="shared" si="25"/>
        <v>30579.260850904822</v>
      </c>
      <c r="C134" s="22">
        <f t="shared" si="26"/>
        <v>28957.949752220109</v>
      </c>
      <c r="D134" s="22">
        <f t="shared" si="27"/>
        <v>35443.194146958966</v>
      </c>
      <c r="E134" s="22">
        <f t="shared" si="28"/>
        <v>32200.571949589539</v>
      </c>
      <c r="F134" s="22">
        <f t="shared" si="29"/>
        <v>26400</v>
      </c>
      <c r="G134" s="22">
        <f t="shared" si="30"/>
        <v>4179.2608509048223</v>
      </c>
      <c r="H134" s="22">
        <f t="shared" si="31"/>
        <v>2557.9497522201091</v>
      </c>
      <c r="I134" s="22">
        <f t="shared" si="32"/>
        <v>9043.1941469589656</v>
      </c>
      <c r="J134" s="22">
        <f t="shared" si="32"/>
        <v>5800.5719495895391</v>
      </c>
      <c r="K134" s="22"/>
      <c r="L134" s="22"/>
      <c r="M134" s="22"/>
      <c r="N134" s="22"/>
      <c r="O134" s="22"/>
      <c r="P134" s="22"/>
      <c r="Q134" s="22"/>
      <c r="R134" s="22">
        <f>K134/'iBOXX Data'!C133+R133</f>
        <v>34.014785164258541</v>
      </c>
      <c r="S134" s="22">
        <f>L134/'iBOXX Data'!B133+S133</f>
        <v>20.407955271850195</v>
      </c>
      <c r="T134" s="22">
        <f>M134/'MSCI Data'!B135+T133</f>
        <v>33.998366875472293</v>
      </c>
      <c r="U134" s="22">
        <f>N134/'MSCI Data'!C135+U133</f>
        <v>29.740795073519248</v>
      </c>
      <c r="V134" s="22">
        <f>O134/'MSCI Data'!D135+V133</f>
        <v>24.878572524733393</v>
      </c>
      <c r="W134" s="22">
        <f>P134/'MSCI Data'!E135+W133</f>
        <v>35.856614351797951</v>
      </c>
      <c r="X134" s="22">
        <f>Q134/'MSCI Data'!F135+X133</f>
        <v>39.927680618426578</v>
      </c>
      <c r="Y134" s="22">
        <f>R134*'iBOXX Data'!C133</f>
        <v>5426.5478235927912</v>
      </c>
      <c r="Z134" s="22">
        <f>S134*'iBOXX Data'!B133</f>
        <v>3434.2507131469511</v>
      </c>
      <c r="AA134" s="22">
        <f>T134*'MSCI Data'!B135</f>
        <v>2827.6441730330307</v>
      </c>
      <c r="AB134" s="22">
        <f>U134*'MSCI Data'!C135</f>
        <v>2795.9321448615447</v>
      </c>
      <c r="AC134" s="22">
        <f>V134*'MSCI Data'!D135</f>
        <v>3698.1998058016188</v>
      </c>
      <c r="AD134" s="22">
        <f>W134*'MSCI Data'!E135</f>
        <v>2441.1183050704044</v>
      </c>
      <c r="AE134" s="22">
        <f>X134*'MSCI Data'!F135</f>
        <v>9955.5678853984828</v>
      </c>
    </row>
    <row r="135" spans="1:31">
      <c r="A135" s="20">
        <f>'MSCI Data'!A136</f>
        <v>40178</v>
      </c>
      <c r="B135" s="22">
        <f t="shared" si="25"/>
        <v>32698.632965533481</v>
      </c>
      <c r="C135" s="22">
        <f t="shared" si="26"/>
        <v>31648.284318798382</v>
      </c>
      <c r="D135" s="22">
        <f t="shared" si="27"/>
        <v>35849.67890573878</v>
      </c>
      <c r="E135" s="22">
        <f t="shared" si="28"/>
        <v>33748.981612268581</v>
      </c>
      <c r="F135" s="22">
        <f t="shared" si="29"/>
        <v>27000</v>
      </c>
      <c r="G135" s="22">
        <f t="shared" si="30"/>
        <v>5698.6329655334812</v>
      </c>
      <c r="H135" s="22">
        <f t="shared" si="31"/>
        <v>4648.2843187983817</v>
      </c>
      <c r="I135" s="22">
        <f t="shared" si="32"/>
        <v>8849.6789057387796</v>
      </c>
      <c r="J135" s="22">
        <f t="shared" si="32"/>
        <v>6748.9816122685806</v>
      </c>
      <c r="K135" s="22">
        <v>75</v>
      </c>
      <c r="L135" s="22">
        <v>75</v>
      </c>
      <c r="M135" s="22">
        <v>75</v>
      </c>
      <c r="N135" s="22">
        <v>75</v>
      </c>
      <c r="O135" s="22">
        <v>75</v>
      </c>
      <c r="P135" s="22">
        <v>75</v>
      </c>
      <c r="Q135" s="22">
        <v>150</v>
      </c>
      <c r="R135" s="22">
        <f>K135/'iBOXX Data'!C134+R134</f>
        <v>34.488968467343838</v>
      </c>
      <c r="S135" s="22">
        <f>L135/'iBOXX Data'!B134+S134</f>
        <v>20.853879524183867</v>
      </c>
      <c r="T135" s="22">
        <f>M135/'MSCI Data'!B136+T134</f>
        <v>34.847936426899572</v>
      </c>
      <c r="U135" s="22">
        <f>N135/'MSCI Data'!C136+U134</f>
        <v>30.495094580710237</v>
      </c>
      <c r="V135" s="22">
        <f>O135/'MSCI Data'!D136+V134</f>
        <v>25.355823558777299</v>
      </c>
      <c r="W135" s="22">
        <f>P135/'MSCI Data'!E136+W134</f>
        <v>36.889814517109976</v>
      </c>
      <c r="X135" s="22">
        <f>Q135/'MSCI Data'!F136+X134</f>
        <v>40.481451800174277</v>
      </c>
      <c r="Y135" s="22">
        <f>R135*'iBOXX Data'!C134</f>
        <v>5455.0057292622105</v>
      </c>
      <c r="Z135" s="22">
        <f>S135*'iBOXX Data'!B134</f>
        <v>3507.4139971724844</v>
      </c>
      <c r="AA135" s="22">
        <f>T135*'MSCI Data'!B136</f>
        <v>3076.3758277666943</v>
      </c>
      <c r="AB135" s="22">
        <f>U135*'MSCI Data'!C136</f>
        <v>3032.1272541600192</v>
      </c>
      <c r="AC135" s="22">
        <f>V135*'MSCI Data'!D136</f>
        <v>3984.6676722618527</v>
      </c>
      <c r="AD135" s="22">
        <f>W135*'MSCI Data'!E136</f>
        <v>2677.8316357970134</v>
      </c>
      <c r="AE135" s="22">
        <f>X135*'MSCI Data'!F136</f>
        <v>10965.210849113206</v>
      </c>
    </row>
    <row r="136" spans="1:31">
      <c r="A136" s="20">
        <f>'MSCI Data'!A137</f>
        <v>40207</v>
      </c>
      <c r="B136" s="22">
        <f t="shared" si="25"/>
        <v>32267.996099163938</v>
      </c>
      <c r="C136" s="22">
        <f t="shared" si="26"/>
        <v>31089.876337833994</v>
      </c>
      <c r="D136" s="22">
        <f t="shared" si="27"/>
        <v>35802.355383153757</v>
      </c>
      <c r="E136" s="22">
        <f t="shared" si="28"/>
        <v>33446.115860493876</v>
      </c>
      <c r="F136" s="22">
        <f t="shared" si="29"/>
        <v>27000</v>
      </c>
      <c r="G136" s="22">
        <f t="shared" si="30"/>
        <v>5267.9960991639382</v>
      </c>
      <c r="H136" s="22">
        <f t="shared" si="31"/>
        <v>4089.8763378339936</v>
      </c>
      <c r="I136" s="22">
        <f t="shared" si="32"/>
        <v>8802.3553831537574</v>
      </c>
      <c r="J136" s="22">
        <f t="shared" si="32"/>
        <v>6446.1158604938755</v>
      </c>
      <c r="K136" s="22"/>
      <c r="L136" s="22"/>
      <c r="M136" s="22"/>
      <c r="N136" s="22"/>
      <c r="O136" s="22"/>
      <c r="P136" s="22"/>
      <c r="Q136" s="22"/>
      <c r="R136" s="22">
        <f>K136/'iBOXX Data'!C135+R135</f>
        <v>34.488968467343838</v>
      </c>
      <c r="S136" s="22">
        <f>L136/'iBOXX Data'!B135+S135</f>
        <v>20.853879524183867</v>
      </c>
      <c r="T136" s="22">
        <f>M136/'MSCI Data'!B137+T135</f>
        <v>34.847936426899572</v>
      </c>
      <c r="U136" s="22">
        <f>N136/'MSCI Data'!C137+U135</f>
        <v>30.495094580710237</v>
      </c>
      <c r="V136" s="22">
        <f>O136/'MSCI Data'!D137+V135</f>
        <v>25.355823558777299</v>
      </c>
      <c r="W136" s="22">
        <f>P136/'MSCI Data'!E137+W135</f>
        <v>36.889814517109976</v>
      </c>
      <c r="X136" s="22">
        <f>Q136/'MSCI Data'!F137+X135</f>
        <v>40.481451800174277</v>
      </c>
      <c r="Y136" s="22">
        <f>R136*'iBOXX Data'!C135</f>
        <v>5480.0862153737608</v>
      </c>
      <c r="Z136" s="22">
        <f>S136*'iBOXX Data'!B135</f>
        <v>3470.5026304146791</v>
      </c>
      <c r="AA136" s="22">
        <f>T136*'MSCI Data'!B137</f>
        <v>2986.4681517852932</v>
      </c>
      <c r="AB136" s="22">
        <f>U136*'MSCI Data'!C137</f>
        <v>2918.3805513739699</v>
      </c>
      <c r="AC136" s="22">
        <f>V136*'MSCI Data'!D137</f>
        <v>4068.5954482414054</v>
      </c>
      <c r="AD136" s="22">
        <f>W136*'MSCI Data'!E137</f>
        <v>2664.5513025708537</v>
      </c>
      <c r="AE136" s="22">
        <f>X136*'MSCI Data'!F137</f>
        <v>10679.411799403975</v>
      </c>
    </row>
    <row r="137" spans="1:31">
      <c r="A137" s="20">
        <f>'MSCI Data'!A138</f>
        <v>40235</v>
      </c>
      <c r="B137" s="22">
        <f t="shared" si="25"/>
        <v>32579.961017361307</v>
      </c>
      <c r="C137" s="22">
        <f t="shared" si="26"/>
        <v>31401.654994401644</v>
      </c>
      <c r="D137" s="22">
        <f t="shared" si="27"/>
        <v>36114.879086240289</v>
      </c>
      <c r="E137" s="22">
        <f t="shared" si="28"/>
        <v>33758.267040320963</v>
      </c>
      <c r="F137" s="22">
        <f t="shared" si="29"/>
        <v>27000</v>
      </c>
      <c r="G137" s="22">
        <f t="shared" si="30"/>
        <v>5579.9610173613073</v>
      </c>
      <c r="H137" s="22">
        <f t="shared" si="31"/>
        <v>4401.6549944016442</v>
      </c>
      <c r="I137" s="22">
        <f t="shared" si="32"/>
        <v>9114.8790862402893</v>
      </c>
      <c r="J137" s="22">
        <f t="shared" si="32"/>
        <v>6758.2670403209631</v>
      </c>
      <c r="K137" s="22"/>
      <c r="L137" s="22"/>
      <c r="M137" s="22"/>
      <c r="N137" s="22"/>
      <c r="O137" s="22"/>
      <c r="P137" s="22"/>
      <c r="Q137" s="22"/>
      <c r="R137" s="22">
        <f>K137/'iBOXX Data'!C136+R136</f>
        <v>34.488968467343838</v>
      </c>
      <c r="S137" s="22">
        <f>L137/'iBOXX Data'!B136+S136</f>
        <v>20.853879524183867</v>
      </c>
      <c r="T137" s="22">
        <f>M137/'MSCI Data'!B138+T136</f>
        <v>34.847936426899572</v>
      </c>
      <c r="U137" s="22">
        <f>N137/'MSCI Data'!C138+U136</f>
        <v>30.495094580710237</v>
      </c>
      <c r="V137" s="22">
        <f>O137/'MSCI Data'!D138+V136</f>
        <v>25.355823558777299</v>
      </c>
      <c r="W137" s="22">
        <f>P137/'MSCI Data'!E138+W136</f>
        <v>36.889814517109976</v>
      </c>
      <c r="X137" s="22">
        <f>Q137/'MSCI Data'!F138+X136</f>
        <v>40.481451800174277</v>
      </c>
      <c r="Y137" s="22">
        <f>R137*'iBOXX Data'!C136</f>
        <v>5546.7475074070926</v>
      </c>
      <c r="Z137" s="22">
        <f>S137*'iBOXX Data'!B136</f>
        <v>3481.9722641529802</v>
      </c>
      <c r="AA137" s="22">
        <f>T137*'MSCI Data'!B138</f>
        <v>2974.9683327644166</v>
      </c>
      <c r="AB137" s="22">
        <f>U137*'MSCI Data'!C138</f>
        <v>2879.9567322022749</v>
      </c>
      <c r="AC137" s="22">
        <f>V137*'MSCI Data'!D138</f>
        <v>4001.1489575750579</v>
      </c>
      <c r="AD137" s="22">
        <f>W137*'MSCI Data'!E138</f>
        <v>2791.0833663645408</v>
      </c>
      <c r="AE137" s="22">
        <f>X137*'MSCI Data'!F138</f>
        <v>10904.083856894944</v>
      </c>
    </row>
    <row r="138" spans="1:31">
      <c r="A138" s="20">
        <f>'MSCI Data'!A139</f>
        <v>40268</v>
      </c>
      <c r="B138" s="22">
        <f t="shared" si="25"/>
        <v>35225.347286058197</v>
      </c>
      <c r="C138" s="22">
        <f t="shared" si="26"/>
        <v>34574.47366873009</v>
      </c>
      <c r="D138" s="22">
        <f t="shared" si="27"/>
        <v>37177.968138042532</v>
      </c>
      <c r="E138" s="22">
        <f t="shared" si="28"/>
        <v>35876.220903386311</v>
      </c>
      <c r="F138" s="22">
        <f t="shared" si="29"/>
        <v>27600</v>
      </c>
      <c r="G138" s="22">
        <f t="shared" si="30"/>
        <v>7625.3472860581969</v>
      </c>
      <c r="H138" s="22">
        <f t="shared" si="31"/>
        <v>6974.4736687300901</v>
      </c>
      <c r="I138" s="22">
        <f t="shared" si="32"/>
        <v>9577.9681380425318</v>
      </c>
      <c r="J138" s="22">
        <f t="shared" si="32"/>
        <v>8276.220903386311</v>
      </c>
      <c r="K138" s="22">
        <v>75</v>
      </c>
      <c r="L138" s="22">
        <v>75</v>
      </c>
      <c r="M138" s="22">
        <v>75</v>
      </c>
      <c r="N138" s="22">
        <v>75</v>
      </c>
      <c r="O138" s="22">
        <v>75</v>
      </c>
      <c r="P138" s="22">
        <v>75</v>
      </c>
      <c r="Q138" s="22">
        <v>150</v>
      </c>
      <c r="R138" s="22">
        <f>K138/'iBOXX Data'!C137+R137</f>
        <v>34.952413746123476</v>
      </c>
      <c r="S138" s="22">
        <f>L138/'iBOXX Data'!B137+S137</f>
        <v>21.292835394487039</v>
      </c>
      <c r="T138" s="22">
        <f>M138/'MSCI Data'!B139+T137</f>
        <v>35.668236109717029</v>
      </c>
      <c r="U138" s="22">
        <f>N138/'MSCI Data'!C139+U137</f>
        <v>31.237301409013057</v>
      </c>
      <c r="V138" s="22">
        <f>O138/'MSCI Data'!D139+V137</f>
        <v>25.791794029044112</v>
      </c>
      <c r="W138" s="22">
        <f>P138/'MSCI Data'!E139+W137</f>
        <v>37.81849208026005</v>
      </c>
      <c r="X138" s="22">
        <f>Q138/'MSCI Data'!F139+X137</f>
        <v>40.992925868439016</v>
      </c>
      <c r="Y138" s="22">
        <f>R138*'iBOXX Data'!C137</f>
        <v>5656.3981790085763</v>
      </c>
      <c r="Z138" s="22">
        <f>S138*'iBOXX Data'!B137</f>
        <v>3638.0938555020557</v>
      </c>
      <c r="AA138" s="22">
        <f>T138*'MSCI Data'!B139</f>
        <v>3261.146827511428</v>
      </c>
      <c r="AB138" s="22">
        <f>U138*'MSCI Data'!C139</f>
        <v>3156.5293073807693</v>
      </c>
      <c r="AC138" s="22">
        <f>V138*'MSCI Data'!D139</f>
        <v>4436.9623268164587</v>
      </c>
      <c r="AD138" s="22">
        <f>W138*'MSCI Data'!E139</f>
        <v>3054.2214204018019</v>
      </c>
      <c r="AE138" s="22">
        <f>X138*'MSCI Data'!F139</f>
        <v>12021.995369437109</v>
      </c>
    </row>
    <row r="139" spans="1:31">
      <c r="A139" s="20">
        <f>'MSCI Data'!A140</f>
        <v>40298</v>
      </c>
      <c r="B139" s="22">
        <f t="shared" si="25"/>
        <v>35603.891337145855</v>
      </c>
      <c r="C139" s="22">
        <f t="shared" si="26"/>
        <v>35147.350751701299</v>
      </c>
      <c r="D139" s="22">
        <f t="shared" si="27"/>
        <v>36973.513093479523</v>
      </c>
      <c r="E139" s="22">
        <f t="shared" si="28"/>
        <v>36060.431922590411</v>
      </c>
      <c r="F139" s="22">
        <f t="shared" si="29"/>
        <v>27600</v>
      </c>
      <c r="G139" s="22">
        <f t="shared" si="30"/>
        <v>8003.8913371458548</v>
      </c>
      <c r="H139" s="22">
        <f t="shared" si="31"/>
        <v>7547.3507517012986</v>
      </c>
      <c r="I139" s="22">
        <f t="shared" si="32"/>
        <v>9373.5130934795234</v>
      </c>
      <c r="J139" s="22">
        <f t="shared" si="32"/>
        <v>8460.431922590411</v>
      </c>
      <c r="K139" s="22"/>
      <c r="L139" s="22"/>
      <c r="M139" s="22"/>
      <c r="N139" s="22"/>
      <c r="O139" s="22"/>
      <c r="P139" s="22"/>
      <c r="Q139" s="22"/>
      <c r="R139" s="22">
        <f>K139/'iBOXX Data'!C138+R138</f>
        <v>34.952413746123476</v>
      </c>
      <c r="S139" s="22">
        <f>L139/'iBOXX Data'!B138+S138</f>
        <v>21.292835394487039</v>
      </c>
      <c r="T139" s="22">
        <f>M139/'MSCI Data'!B140+T138</f>
        <v>35.668236109717029</v>
      </c>
      <c r="U139" s="22">
        <f>N139/'MSCI Data'!C140+U138</f>
        <v>31.237301409013057</v>
      </c>
      <c r="V139" s="22">
        <f>O139/'MSCI Data'!D140+V138</f>
        <v>25.791794029044112</v>
      </c>
      <c r="W139" s="22">
        <f>P139/'MSCI Data'!E140+W138</f>
        <v>37.81849208026005</v>
      </c>
      <c r="X139" s="22">
        <f>Q139/'MSCI Data'!F140+X138</f>
        <v>40.992925868439016</v>
      </c>
      <c r="Y139" s="22">
        <f>R139*'iBOXX Data'!C138</f>
        <v>5615.9308355650692</v>
      </c>
      <c r="Z139" s="22">
        <f>S139*'iBOXX Data'!B138</f>
        <v>3627.4474378048121</v>
      </c>
      <c r="AA139" s="22">
        <f>T139*'MSCI Data'!B140</f>
        <v>3215.8481676520873</v>
      </c>
      <c r="AB139" s="22">
        <f>U139*'MSCI Data'!C140</f>
        <v>3094.6794505909234</v>
      </c>
      <c r="AC139" s="22">
        <f>V139*'MSCI Data'!D140</f>
        <v>4543.9982720369917</v>
      </c>
      <c r="AD139" s="22">
        <f>W139*'MSCI Data'!E140</f>
        <v>3154.8186093352933</v>
      </c>
      <c r="AE139" s="22">
        <f>X139*'MSCI Data'!F140</f>
        <v>12351.168564160676</v>
      </c>
    </row>
    <row r="140" spans="1:31">
      <c r="A140" s="20">
        <f>'MSCI Data'!A141</f>
        <v>40329</v>
      </c>
      <c r="B140" s="22">
        <f t="shared" si="25"/>
        <v>34745.424706881357</v>
      </c>
      <c r="C140" s="22">
        <f t="shared" si="26"/>
        <v>33873.365313739756</v>
      </c>
      <c r="D140" s="22">
        <f t="shared" si="27"/>
        <v>37361.60288630618</v>
      </c>
      <c r="E140" s="22">
        <f t="shared" si="28"/>
        <v>35617.484100022964</v>
      </c>
      <c r="F140" s="22">
        <f t="shared" si="29"/>
        <v>27600</v>
      </c>
      <c r="G140" s="22">
        <f t="shared" si="30"/>
        <v>7145.4247068813565</v>
      </c>
      <c r="H140" s="22">
        <f t="shared" si="31"/>
        <v>6273.3653137397559</v>
      </c>
      <c r="I140" s="22">
        <f t="shared" si="32"/>
        <v>9761.6028863061802</v>
      </c>
      <c r="J140" s="22">
        <f t="shared" si="32"/>
        <v>8017.4841000229644</v>
      </c>
      <c r="K140" s="22"/>
      <c r="L140" s="22"/>
      <c r="M140" s="22"/>
      <c r="N140" s="22"/>
      <c r="O140" s="22"/>
      <c r="P140" s="22"/>
      <c r="Q140" s="22"/>
      <c r="R140" s="22">
        <f>K140/'iBOXX Data'!C139+R139</f>
        <v>34.952413746123476</v>
      </c>
      <c r="S140" s="22">
        <f>L140/'iBOXX Data'!B139+S139</f>
        <v>21.292835394487039</v>
      </c>
      <c r="T140" s="22">
        <f>M140/'MSCI Data'!B141+T139</f>
        <v>35.668236109717029</v>
      </c>
      <c r="U140" s="22">
        <f>N140/'MSCI Data'!C141+U139</f>
        <v>31.237301409013057</v>
      </c>
      <c r="V140" s="22">
        <f>O140/'MSCI Data'!D141+V139</f>
        <v>25.791794029044112</v>
      </c>
      <c r="W140" s="22">
        <f>P140/'MSCI Data'!E141+W139</f>
        <v>37.81849208026005</v>
      </c>
      <c r="X140" s="22">
        <f>Q140/'MSCI Data'!F141+X139</f>
        <v>40.992925868439016</v>
      </c>
      <c r="Y140" s="22">
        <f>R140*'iBOXX Data'!C139</f>
        <v>5704.2232212599938</v>
      </c>
      <c r="Z140" s="22">
        <f>S140*'iBOXX Data'!B139</f>
        <v>3636.1775003165517</v>
      </c>
      <c r="AA140" s="22">
        <f>T140*'MSCI Data'!B141</f>
        <v>3033.2267987703362</v>
      </c>
      <c r="AB140" s="22">
        <f>U140*'MSCI Data'!C141</f>
        <v>2872.5822375728403</v>
      </c>
      <c r="AC140" s="22">
        <f>V140*'MSCI Data'!D141</f>
        <v>4207.6732778982559</v>
      </c>
      <c r="AD140" s="22">
        <f>W140*'MSCI Data'!E141</f>
        <v>3135.9093632951635</v>
      </c>
      <c r="AE140" s="22">
        <f>X140*'MSCI Data'!F141</f>
        <v>12155.632307768221</v>
      </c>
    </row>
    <row r="141" spans="1:31">
      <c r="A141" s="20">
        <f>'MSCI Data'!A142</f>
        <v>40359</v>
      </c>
      <c r="B141" s="22">
        <f t="shared" si="25"/>
        <v>34852.985991788853</v>
      </c>
      <c r="C141" s="22">
        <f t="shared" si="26"/>
        <v>33959.435400040711</v>
      </c>
      <c r="D141" s="22">
        <f t="shared" si="27"/>
        <v>37533.637767033251</v>
      </c>
      <c r="E141" s="22">
        <f t="shared" si="28"/>
        <v>35746.536583536981</v>
      </c>
      <c r="F141" s="22">
        <f t="shared" si="29"/>
        <v>28200</v>
      </c>
      <c r="G141" s="22">
        <f t="shared" si="30"/>
        <v>6652.9859917888534</v>
      </c>
      <c r="H141" s="22">
        <f t="shared" si="31"/>
        <v>5759.4354000407111</v>
      </c>
      <c r="I141" s="22">
        <f t="shared" si="32"/>
        <v>9333.6377670332513</v>
      </c>
      <c r="J141" s="22">
        <f t="shared" si="32"/>
        <v>7546.5365835369812</v>
      </c>
      <c r="K141" s="22">
        <v>75</v>
      </c>
      <c r="L141" s="22">
        <v>75</v>
      </c>
      <c r="M141" s="22">
        <v>75</v>
      </c>
      <c r="N141" s="22">
        <v>75</v>
      </c>
      <c r="O141" s="22">
        <v>75</v>
      </c>
      <c r="P141" s="22">
        <v>75</v>
      </c>
      <c r="Q141" s="22">
        <v>150</v>
      </c>
      <c r="R141" s="22">
        <f>K141/'iBOXX Data'!C140+R140</f>
        <v>35.415421011762319</v>
      </c>
      <c r="S141" s="22">
        <f>L141/'iBOXX Data'!B140+S140</f>
        <v>21.73995593818562</v>
      </c>
      <c r="T141" s="22">
        <f>M141/'MSCI Data'!B142+T140</f>
        <v>36.556861702134093</v>
      </c>
      <c r="U141" s="22">
        <f>N141/'MSCI Data'!C142+U140</f>
        <v>32.07323542595465</v>
      </c>
      <c r="V141" s="22">
        <f>O141/'MSCI Data'!D142+V140</f>
        <v>26.255587239111517</v>
      </c>
      <c r="W141" s="22">
        <f>P141/'MSCI Data'!E142+W140</f>
        <v>38.77366273741746</v>
      </c>
      <c r="X141" s="22">
        <f>Q141/'MSCI Data'!F142+X140</f>
        <v>41.502523286478763</v>
      </c>
      <c r="Y141" s="22">
        <f>R141*'iBOXX Data'!C140</f>
        <v>5736.7492326870561</v>
      </c>
      <c r="Z141" s="22">
        <f>S141*'iBOXX Data'!B140</f>
        <v>3646.6602090712563</v>
      </c>
      <c r="AA141" s="22">
        <f>T141*'MSCI Data'!B142</f>
        <v>3085.3991276601178</v>
      </c>
      <c r="AB141" s="22">
        <f>U141*'MSCI Data'!C142</f>
        <v>2877.6106824166513</v>
      </c>
      <c r="AC141" s="22">
        <f>V141*'MSCI Data'!D142</f>
        <v>4245.7910124367236</v>
      </c>
      <c r="AD141" s="22">
        <f>W141*'MSCI Data'!E142</f>
        <v>3044.507998142019</v>
      </c>
      <c r="AE141" s="22">
        <f>X141*'MSCI Data'!F142</f>
        <v>12216.267729375024</v>
      </c>
    </row>
    <row r="142" spans="1:31">
      <c r="A142" s="20">
        <f>'MSCI Data'!A143</f>
        <v>40389</v>
      </c>
      <c r="B142" s="22">
        <f t="shared" si="25"/>
        <v>35722.256200623502</v>
      </c>
      <c r="C142" s="22">
        <f t="shared" si="26"/>
        <v>35001.308712927697</v>
      </c>
      <c r="D142" s="22">
        <f t="shared" si="27"/>
        <v>37885.098663710909</v>
      </c>
      <c r="E142" s="22">
        <f t="shared" si="28"/>
        <v>36443.203688319307</v>
      </c>
      <c r="F142" s="22">
        <f t="shared" si="29"/>
        <v>28200</v>
      </c>
      <c r="G142" s="22">
        <f t="shared" si="30"/>
        <v>7522.2562006235021</v>
      </c>
      <c r="H142" s="22">
        <f t="shared" si="31"/>
        <v>6801.3087129276973</v>
      </c>
      <c r="I142" s="22">
        <f t="shared" si="32"/>
        <v>9685.098663710909</v>
      </c>
      <c r="J142" s="22">
        <f t="shared" si="32"/>
        <v>8243.2036883193068</v>
      </c>
      <c r="K142" s="22"/>
      <c r="L142" s="22"/>
      <c r="M142" s="22"/>
      <c r="N142" s="22"/>
      <c r="O142" s="22"/>
      <c r="P142" s="22"/>
      <c r="Q142" s="22"/>
      <c r="R142" s="22">
        <f>K142/'iBOXX Data'!C141+R141</f>
        <v>35.415421011762319</v>
      </c>
      <c r="S142" s="22">
        <f>L142/'iBOXX Data'!B141+S141</f>
        <v>21.73995593818562</v>
      </c>
      <c r="T142" s="22">
        <f>M142/'MSCI Data'!B143+T141</f>
        <v>36.556861702134093</v>
      </c>
      <c r="U142" s="22">
        <f>N142/'MSCI Data'!C143+U141</f>
        <v>32.07323542595465</v>
      </c>
      <c r="V142" s="22">
        <f>O142/'MSCI Data'!D143+V141</f>
        <v>26.255587239111517</v>
      </c>
      <c r="W142" s="22">
        <f>P142/'MSCI Data'!E143+W141</f>
        <v>38.77366273741746</v>
      </c>
      <c r="X142" s="22">
        <f>Q142/'MSCI Data'!F143+X141</f>
        <v>41.502523286478763</v>
      </c>
      <c r="Y142" s="22">
        <f>R142*'iBOXX Data'!C141</f>
        <v>5789.6131277959921</v>
      </c>
      <c r="Z142" s="22">
        <f>S142*'iBOXX Data'!B141</f>
        <v>3681.6615381317347</v>
      </c>
      <c r="AA142" s="22">
        <f>T142*'MSCI Data'!B143</f>
        <v>3235.2822606388672</v>
      </c>
      <c r="AB142" s="22">
        <f>U142*'MSCI Data'!C143</f>
        <v>3085.4452479768374</v>
      </c>
      <c r="AC142" s="22">
        <f>V142*'MSCI Data'!D143</f>
        <v>4467.1256128624327</v>
      </c>
      <c r="AD142" s="22">
        <f>W142*'MSCI Data'!E143</f>
        <v>3058.8542533548634</v>
      </c>
      <c r="AE142" s="22">
        <f>X142*'MSCI Data'!F143</f>
        <v>12404.274159862773</v>
      </c>
    </row>
    <row r="143" spans="1:31">
      <c r="A143" s="20">
        <f>'MSCI Data'!A144</f>
        <v>40421</v>
      </c>
      <c r="B143" s="22">
        <f t="shared" si="25"/>
        <v>35719.156119948908</v>
      </c>
      <c r="C143" s="22">
        <f t="shared" si="26"/>
        <v>34674.069791654481</v>
      </c>
      <c r="D143" s="22">
        <f t="shared" si="27"/>
        <v>38854.415104832187</v>
      </c>
      <c r="E143" s="22">
        <f t="shared" si="28"/>
        <v>36764.242448243334</v>
      </c>
      <c r="F143" s="22">
        <f t="shared" si="29"/>
        <v>28200</v>
      </c>
      <c r="G143" s="22">
        <f t="shared" si="30"/>
        <v>7519.1561199489079</v>
      </c>
      <c r="H143" s="22">
        <f t="shared" si="31"/>
        <v>6474.0697916544814</v>
      </c>
      <c r="I143" s="22">
        <f t="shared" si="32"/>
        <v>10654.415104832187</v>
      </c>
      <c r="J143" s="22">
        <f t="shared" si="32"/>
        <v>8564.2424482433344</v>
      </c>
      <c r="K143" s="22"/>
      <c r="L143" s="22"/>
      <c r="M143" s="22"/>
      <c r="N143" s="22"/>
      <c r="O143" s="22"/>
      <c r="P143" s="22"/>
      <c r="Q143" s="22"/>
      <c r="R143" s="22">
        <f>K143/'iBOXX Data'!C142+R142</f>
        <v>35.415421011762319</v>
      </c>
      <c r="S143" s="22">
        <f>L143/'iBOXX Data'!B142+S142</f>
        <v>21.73995593818562</v>
      </c>
      <c r="T143" s="22">
        <f>M143/'MSCI Data'!B144+T142</f>
        <v>36.556861702134093</v>
      </c>
      <c r="U143" s="22">
        <f>N143/'MSCI Data'!C144+U142</f>
        <v>32.07323542595465</v>
      </c>
      <c r="V143" s="22">
        <f>O143/'MSCI Data'!D144+V142</f>
        <v>26.255587239111517</v>
      </c>
      <c r="W143" s="22">
        <f>P143/'MSCI Data'!E144+W142</f>
        <v>38.77366273741746</v>
      </c>
      <c r="X143" s="22">
        <f>Q143/'MSCI Data'!F144+X142</f>
        <v>41.502523286478763</v>
      </c>
      <c r="Y143" s="22">
        <f>R143*'iBOXX Data'!C142</f>
        <v>5943.4606174078963</v>
      </c>
      <c r="Z143" s="22">
        <f>S143*'iBOXX Data'!B142</f>
        <v>3770.1431588001501</v>
      </c>
      <c r="AA143" s="22">
        <f>T143*'MSCI Data'!B144</f>
        <v>3187.3927718090713</v>
      </c>
      <c r="AB143" s="22">
        <f>U143*'MSCI Data'!C144</f>
        <v>2997.5645829097211</v>
      </c>
      <c r="AC143" s="22">
        <f>V143*'MSCI Data'!D144</f>
        <v>4389.9341863794452</v>
      </c>
      <c r="AD143" s="22">
        <f>W143*'MSCI Data'!E144</f>
        <v>2989.449397054886</v>
      </c>
      <c r="AE143" s="22">
        <f>X143*'MSCI Data'!F144</f>
        <v>12441.211405587737</v>
      </c>
    </row>
    <row r="144" spans="1:31">
      <c r="A144" s="20">
        <f>'MSCI Data'!A145</f>
        <v>40451</v>
      </c>
      <c r="B144" s="22">
        <f t="shared" si="25"/>
        <v>37087.953496569127</v>
      </c>
      <c r="C144" s="22">
        <f t="shared" si="26"/>
        <v>36460.106340831619</v>
      </c>
      <c r="D144" s="22">
        <f t="shared" si="27"/>
        <v>38971.494963781661</v>
      </c>
      <c r="E144" s="22">
        <f t="shared" si="28"/>
        <v>37715.800652306643</v>
      </c>
      <c r="F144" s="22">
        <f t="shared" si="29"/>
        <v>28800</v>
      </c>
      <c r="G144" s="22">
        <f t="shared" si="30"/>
        <v>8287.9534965691273</v>
      </c>
      <c r="H144" s="22">
        <f t="shared" si="31"/>
        <v>7660.1063408316186</v>
      </c>
      <c r="I144" s="22">
        <f t="shared" si="32"/>
        <v>10171.494963781661</v>
      </c>
      <c r="J144" s="22">
        <f t="shared" si="32"/>
        <v>8915.8006523066433</v>
      </c>
      <c r="K144" s="22">
        <v>75</v>
      </c>
      <c r="L144" s="22">
        <v>75</v>
      </c>
      <c r="M144" s="22">
        <v>75</v>
      </c>
      <c r="N144" s="22">
        <v>75</v>
      </c>
      <c r="O144" s="22">
        <v>75</v>
      </c>
      <c r="P144" s="22">
        <v>75</v>
      </c>
      <c r="Q144" s="22">
        <v>150</v>
      </c>
      <c r="R144" s="22">
        <f>K144/'iBOXX Data'!C143+R143</f>
        <v>35.86774082248423</v>
      </c>
      <c r="S144" s="22">
        <f>L144/'iBOXX Data'!B143+S143</f>
        <v>22.17819363831417</v>
      </c>
      <c r="T144" s="22">
        <f>M144/'MSCI Data'!B145+T143</f>
        <v>37.390009891425365</v>
      </c>
      <c r="U144" s="22">
        <f>N144/'MSCI Data'!C145+U143</f>
        <v>32.852375255582743</v>
      </c>
      <c r="V144" s="22">
        <f>O144/'MSCI Data'!D145+V143</f>
        <v>26.679627494666445</v>
      </c>
      <c r="W144" s="22">
        <f>P144/'MSCI Data'!E145+W143</f>
        <v>39.732987372874099</v>
      </c>
      <c r="X144" s="22">
        <f>Q144/'MSCI Data'!F145+X143</f>
        <v>41.987301258167726</v>
      </c>
      <c r="Y144" s="22">
        <f>R144*'iBOXX Data'!C143</f>
        <v>5947.2976816843284</v>
      </c>
      <c r="Z144" s="22">
        <f>S144*'iBOXX Data'!B143</f>
        <v>3795.5760592610868</v>
      </c>
      <c r="AA144" s="22">
        <f>T144*'MSCI Data'!B145</f>
        <v>3365.8486904261113</v>
      </c>
      <c r="AB144" s="22">
        <f>U144*'MSCI Data'!C145</f>
        <v>3162.3696421023951</v>
      </c>
      <c r="AC144" s="22">
        <f>V144*'MSCI Data'!D145</f>
        <v>4718.8257149816545</v>
      </c>
      <c r="AD144" s="22">
        <f>W144*'MSCI Data'!E145</f>
        <v>3106.3249528112974</v>
      </c>
      <c r="AE144" s="22">
        <f>X144*'MSCI Data'!F145</f>
        <v>12991.710755302258</v>
      </c>
    </row>
    <row r="145" spans="1:31">
      <c r="A145" s="20">
        <f>'MSCI Data'!A146</f>
        <v>40480</v>
      </c>
      <c r="B145" s="22">
        <f t="shared" si="25"/>
        <v>37610.519382536339</v>
      </c>
      <c r="C145" s="22">
        <f t="shared" si="26"/>
        <v>37184.118346155119</v>
      </c>
      <c r="D145" s="22">
        <f t="shared" si="27"/>
        <v>38889.722491679975</v>
      </c>
      <c r="E145" s="22">
        <f t="shared" si="28"/>
        <v>38036.920418917551</v>
      </c>
      <c r="F145" s="22">
        <f t="shared" si="29"/>
        <v>28800</v>
      </c>
      <c r="G145" s="22">
        <f t="shared" si="30"/>
        <v>8810.5193825363385</v>
      </c>
      <c r="H145" s="22">
        <f t="shared" si="31"/>
        <v>8384.1183461551191</v>
      </c>
      <c r="I145" s="22">
        <f t="shared" si="32"/>
        <v>10089.722491679975</v>
      </c>
      <c r="J145" s="22">
        <f t="shared" si="32"/>
        <v>9236.9204189175507</v>
      </c>
      <c r="K145" s="22"/>
      <c r="L145" s="22"/>
      <c r="M145" s="22"/>
      <c r="N145" s="22"/>
      <c r="O145" s="22"/>
      <c r="P145" s="22"/>
      <c r="Q145" s="22"/>
      <c r="R145" s="22">
        <f>K145/'iBOXX Data'!C144+R144</f>
        <v>35.86774082248423</v>
      </c>
      <c r="S145" s="22">
        <f>L145/'iBOXX Data'!B144+S144</f>
        <v>22.17819363831417</v>
      </c>
      <c r="T145" s="22">
        <f>M145/'MSCI Data'!B146+T144</f>
        <v>37.390009891425365</v>
      </c>
      <c r="U145" s="22">
        <f>N145/'MSCI Data'!C146+U144</f>
        <v>32.852375255582743</v>
      </c>
      <c r="V145" s="22">
        <f>O145/'MSCI Data'!D146+V144</f>
        <v>26.679627494666445</v>
      </c>
      <c r="W145" s="22">
        <f>P145/'MSCI Data'!E146+W144</f>
        <v>39.732987372874099</v>
      </c>
      <c r="X145" s="22">
        <f>Q145/'MSCI Data'!F146+X144</f>
        <v>41.987301258167726</v>
      </c>
      <c r="Y145" s="22">
        <f>R145*'iBOXX Data'!C144</f>
        <v>5917.0961584580473</v>
      </c>
      <c r="Z145" s="22">
        <f>S145*'iBOXX Data'!B144</f>
        <v>3805.3344644619456</v>
      </c>
      <c r="AA145" s="22">
        <f>T145*'MSCI Data'!B146</f>
        <v>3446.2372116926758</v>
      </c>
      <c r="AB145" s="22">
        <f>U145*'MSCI Data'!C146</f>
        <v>3261.2552916216987</v>
      </c>
      <c r="AC145" s="22">
        <f>V145*'MSCI Data'!D146</f>
        <v>4893.3104787967723</v>
      </c>
      <c r="AD145" s="22">
        <f>W145*'MSCI Data'!E146</f>
        <v>3167.5137533655234</v>
      </c>
      <c r="AE145" s="22">
        <f>X145*'MSCI Data'!F146</f>
        <v>13119.772024139671</v>
      </c>
    </row>
    <row r="146" spans="1:31">
      <c r="A146" s="20"/>
      <c r="B146" s="22"/>
      <c r="C146" s="22"/>
      <c r="D146" s="22"/>
      <c r="E146" s="22"/>
      <c r="F146" s="22"/>
      <c r="G146" s="22"/>
      <c r="H146" s="22"/>
      <c r="I146" s="22"/>
      <c r="J146" s="22"/>
      <c r="K146" s="22"/>
      <c r="L146" s="22"/>
    </row>
    <row r="147" spans="1:31">
      <c r="A147" s="20"/>
      <c r="B147" s="22"/>
      <c r="C147" s="22"/>
      <c r="D147" s="22"/>
      <c r="E147" s="22"/>
      <c r="F147" s="22"/>
      <c r="G147" s="22"/>
      <c r="H147" s="22"/>
      <c r="I147" s="22"/>
      <c r="J147" s="22"/>
      <c r="K147" s="22"/>
      <c r="L147" s="22"/>
    </row>
    <row r="148" spans="1:31">
      <c r="A148" s="20"/>
    </row>
    <row r="149" spans="1:31">
      <c r="A149" s="20"/>
    </row>
    <row r="150" spans="1:31">
      <c r="A150" s="20"/>
    </row>
  </sheetData>
  <mergeCells count="4">
    <mergeCell ref="K1:Q1"/>
    <mergeCell ref="R1:X1"/>
    <mergeCell ref="Y1:AE1"/>
    <mergeCell ref="B1:F1"/>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1:Y150"/>
  <sheetViews>
    <sheetView workbookViewId="0">
      <selection activeCell="D3" sqref="D3"/>
    </sheetView>
  </sheetViews>
  <sheetFormatPr baseColWidth="10" defaultRowHeight="15"/>
  <cols>
    <col min="1" max="2" width="11.42578125" style="10"/>
    <col min="3" max="3" width="12.85546875" style="10" bestFit="1" customWidth="1"/>
    <col min="4" max="4" width="15.85546875" style="10" bestFit="1" customWidth="1"/>
    <col min="5" max="16384" width="11.42578125" style="10"/>
  </cols>
  <sheetData>
    <row r="1" spans="1:25">
      <c r="B1" s="46" t="s">
        <v>79</v>
      </c>
      <c r="C1" s="46"/>
      <c r="E1" s="46" t="s">
        <v>77</v>
      </c>
      <c r="F1" s="46"/>
      <c r="G1" s="46"/>
      <c r="H1" s="46"/>
      <c r="I1" s="46"/>
      <c r="J1" s="46"/>
      <c r="K1" s="46"/>
      <c r="L1" s="46" t="s">
        <v>78</v>
      </c>
      <c r="M1" s="46"/>
      <c r="N1" s="46"/>
      <c r="O1" s="46"/>
      <c r="P1" s="46"/>
      <c r="Q1" s="46"/>
      <c r="R1" s="46"/>
      <c r="S1" s="46" t="s">
        <v>79</v>
      </c>
      <c r="T1" s="46"/>
      <c r="U1" s="46"/>
      <c r="V1" s="46"/>
      <c r="W1" s="46"/>
      <c r="X1" s="46"/>
      <c r="Y1" s="46"/>
    </row>
    <row r="2" spans="1:25">
      <c r="A2" s="10" t="s">
        <v>42</v>
      </c>
      <c r="B2" s="18" t="s">
        <v>104</v>
      </c>
      <c r="C2" s="18" t="s">
        <v>77</v>
      </c>
      <c r="D2" s="18" t="s">
        <v>105</v>
      </c>
      <c r="E2" s="18" t="s">
        <v>69</v>
      </c>
      <c r="F2" s="18" t="s">
        <v>70</v>
      </c>
      <c r="G2" s="18" t="s">
        <v>68</v>
      </c>
      <c r="H2" s="18" t="s">
        <v>65</v>
      </c>
      <c r="I2" s="18" t="s">
        <v>66</v>
      </c>
      <c r="J2" s="18" t="s">
        <v>23</v>
      </c>
      <c r="K2" s="18" t="s">
        <v>67</v>
      </c>
      <c r="L2" s="18" t="s">
        <v>69</v>
      </c>
      <c r="M2" s="18" t="s">
        <v>70</v>
      </c>
      <c r="N2" s="18" t="s">
        <v>68</v>
      </c>
      <c r="O2" s="18" t="s">
        <v>65</v>
      </c>
      <c r="P2" s="18" t="s">
        <v>66</v>
      </c>
      <c r="Q2" s="18" t="s">
        <v>23</v>
      </c>
      <c r="R2" s="18" t="s">
        <v>67</v>
      </c>
      <c r="S2" s="18" t="s">
        <v>69</v>
      </c>
      <c r="T2" s="18" t="s">
        <v>70</v>
      </c>
      <c r="U2" s="18" t="s">
        <v>68</v>
      </c>
      <c r="V2" s="18" t="s">
        <v>65</v>
      </c>
      <c r="W2" s="18" t="s">
        <v>66</v>
      </c>
      <c r="X2" s="18" t="s">
        <v>23</v>
      </c>
      <c r="Y2" s="18" t="s">
        <v>67</v>
      </c>
    </row>
    <row r="3" spans="1:25">
      <c r="A3" s="20">
        <f>'MSCI Data'!A4</f>
        <v>36160</v>
      </c>
      <c r="B3" s="22">
        <f t="shared" ref="B3:B34" si="0">SUM(S3:Y3)</f>
        <v>600</v>
      </c>
      <c r="C3" s="22">
        <f>SUM(E3:K3)</f>
        <v>600</v>
      </c>
      <c r="D3" s="22">
        <f t="shared" ref="D3:D34" si="1">B3-$C3</f>
        <v>0</v>
      </c>
      <c r="E3" s="22">
        <v>150</v>
      </c>
      <c r="F3" s="22">
        <v>0</v>
      </c>
      <c r="G3" s="22">
        <v>75</v>
      </c>
      <c r="H3" s="22">
        <v>75</v>
      </c>
      <c r="I3" s="22">
        <v>75</v>
      </c>
      <c r="J3" s="22">
        <v>75</v>
      </c>
      <c r="K3" s="22">
        <v>150</v>
      </c>
      <c r="L3" s="22">
        <f>E3/'iBOXX Data'!C2</f>
        <v>1.56765</v>
      </c>
      <c r="M3" s="22"/>
      <c r="N3" s="10">
        <f>G3/'MSCI Data'!B4</f>
        <v>0.75</v>
      </c>
      <c r="O3" s="10">
        <f>H3/'MSCI Data'!C4</f>
        <v>0.75</v>
      </c>
      <c r="P3" s="10">
        <f>I3/'MSCI Data'!D4</f>
        <v>0.75</v>
      </c>
      <c r="Q3" s="10">
        <f>J3/'MSCI Data'!E4</f>
        <v>0.75</v>
      </c>
      <c r="R3" s="10">
        <f>K3/'MSCI Data'!F4</f>
        <v>1.5</v>
      </c>
      <c r="S3" s="22">
        <f>L3*'iBOXX Data'!C2</f>
        <v>150</v>
      </c>
      <c r="T3" s="22">
        <f>M3*'iBOXX Data'!B2</f>
        <v>0</v>
      </c>
      <c r="U3" s="22">
        <f>N3*'MSCI Data'!B4</f>
        <v>75</v>
      </c>
      <c r="V3" s="22">
        <f>O3*'MSCI Data'!C4</f>
        <v>75</v>
      </c>
      <c r="W3" s="22">
        <f>P3*'MSCI Data'!D4</f>
        <v>75</v>
      </c>
      <c r="X3" s="22">
        <f>Q3*'MSCI Data'!E4</f>
        <v>75</v>
      </c>
      <c r="Y3" s="22">
        <f>R3*'MSCI Data'!F4</f>
        <v>150</v>
      </c>
    </row>
    <row r="4" spans="1:25">
      <c r="A4" s="20">
        <f>'MSCI Data'!A5</f>
        <v>36189</v>
      </c>
      <c r="B4" s="22">
        <f t="shared" si="0"/>
        <v>613.245</v>
      </c>
      <c r="C4" s="22">
        <f t="shared" ref="C4:C35" si="2">SUM(E4:K4)+C3</f>
        <v>600</v>
      </c>
      <c r="D4" s="22">
        <f t="shared" si="1"/>
        <v>13.245000000000005</v>
      </c>
      <c r="E4" s="22"/>
      <c r="F4" s="22"/>
      <c r="G4" s="22"/>
      <c r="H4" s="22"/>
      <c r="I4" s="22"/>
      <c r="J4" s="22"/>
      <c r="K4" s="22"/>
      <c r="L4" s="22">
        <f>E4/'iBOXX Data'!C3+L3</f>
        <v>1.56765</v>
      </c>
      <c r="M4" s="22"/>
      <c r="N4" s="22">
        <f>G4/'MSCI Data'!B5+N3</f>
        <v>0.75</v>
      </c>
      <c r="O4" s="22">
        <f>H4/'MSCI Data'!C5+O3</f>
        <v>0.75</v>
      </c>
      <c r="P4" s="22">
        <f>I4/'MSCI Data'!D5+P3</f>
        <v>0.75</v>
      </c>
      <c r="Q4" s="22">
        <f>J4/'MSCI Data'!E5+Q3</f>
        <v>0.75</v>
      </c>
      <c r="R4" s="22">
        <f>K4/'MSCI Data'!F5+R3</f>
        <v>1.5</v>
      </c>
      <c r="S4" s="22">
        <f>L4*'iBOXX Data'!C3</f>
        <v>152.05500000000001</v>
      </c>
      <c r="T4" s="22">
        <f>M4*'iBOXX Data'!B3</f>
        <v>0</v>
      </c>
      <c r="U4" s="22">
        <f>N4*'MSCI Data'!B5</f>
        <v>76.957499999999996</v>
      </c>
      <c r="V4" s="22">
        <f>O4*'MSCI Data'!C5</f>
        <v>76.012499999999989</v>
      </c>
      <c r="W4" s="22">
        <f>P4*'MSCI Data'!D5</f>
        <v>74.925000000000011</v>
      </c>
      <c r="X4" s="22">
        <f>Q4*'MSCI Data'!E5</f>
        <v>80.820000000000007</v>
      </c>
      <c r="Y4" s="22">
        <f>R4*'MSCI Data'!F5</f>
        <v>152.47500000000002</v>
      </c>
    </row>
    <row r="5" spans="1:25">
      <c r="A5" s="20">
        <f>'MSCI Data'!A6</f>
        <v>36217</v>
      </c>
      <c r="B5" s="22">
        <f t="shared" si="0"/>
        <v>622.14749999999992</v>
      </c>
      <c r="C5" s="22">
        <f t="shared" si="2"/>
        <v>600</v>
      </c>
      <c r="D5" s="22">
        <f t="shared" si="1"/>
        <v>22.147499999999923</v>
      </c>
      <c r="E5" s="22"/>
      <c r="F5" s="22"/>
      <c r="G5" s="22"/>
      <c r="H5" s="22"/>
      <c r="I5" s="22"/>
      <c r="J5" s="22"/>
      <c r="K5" s="22"/>
      <c r="L5" s="22">
        <f>E5/'iBOXX Data'!C4+L4</f>
        <v>1.56765</v>
      </c>
      <c r="M5" s="22"/>
      <c r="N5" s="22">
        <f>G5/'MSCI Data'!B6+N4</f>
        <v>0.75</v>
      </c>
      <c r="O5" s="22">
        <f>H5/'MSCI Data'!C6+O4</f>
        <v>0.75</v>
      </c>
      <c r="P5" s="22">
        <f>I5/'MSCI Data'!D6+P4</f>
        <v>0.75</v>
      </c>
      <c r="Q5" s="22">
        <f>J5/'MSCI Data'!E6+Q4</f>
        <v>0.75</v>
      </c>
      <c r="R5" s="22">
        <f>K5/'MSCI Data'!F6+R4</f>
        <v>1.5</v>
      </c>
      <c r="S5" s="22">
        <f>L5*'iBOXX Data'!C4</f>
        <v>149.95499999999998</v>
      </c>
      <c r="T5" s="22">
        <f>M5*'iBOXX Data'!B4</f>
        <v>0</v>
      </c>
      <c r="U5" s="22">
        <f>N5*'MSCI Data'!B6</f>
        <v>77.489999999999995</v>
      </c>
      <c r="V5" s="22">
        <f>O5*'MSCI Data'!C6</f>
        <v>77.685000000000002</v>
      </c>
      <c r="W5" s="22">
        <f>P5*'MSCI Data'!D6</f>
        <v>76.664999999999992</v>
      </c>
      <c r="X5" s="22">
        <f>Q5*'MSCI Data'!E6</f>
        <v>81.1875</v>
      </c>
      <c r="Y5" s="22">
        <f>R5*'MSCI Data'!F6</f>
        <v>159.16499999999999</v>
      </c>
    </row>
    <row r="6" spans="1:25">
      <c r="A6" s="20">
        <f>'MSCI Data'!A7</f>
        <v>36250</v>
      </c>
      <c r="B6" s="22">
        <f t="shared" si="0"/>
        <v>1260.4275</v>
      </c>
      <c r="C6" s="22">
        <f t="shared" si="2"/>
        <v>1200</v>
      </c>
      <c r="D6" s="22">
        <f t="shared" si="1"/>
        <v>60.427500000000009</v>
      </c>
      <c r="E6" s="22">
        <v>150</v>
      </c>
      <c r="F6" s="22">
        <v>0</v>
      </c>
      <c r="G6" s="22">
        <v>75</v>
      </c>
      <c r="H6" s="22">
        <v>75</v>
      </c>
      <c r="I6" s="22">
        <v>75</v>
      </c>
      <c r="J6" s="22">
        <v>75</v>
      </c>
      <c r="K6" s="22">
        <v>150</v>
      </c>
      <c r="L6" s="22">
        <f>E6/'iBOXX Data'!C5+L5</f>
        <v>3.1262600616424736</v>
      </c>
      <c r="M6" s="22"/>
      <c r="N6" s="22">
        <f>G6/'MSCI Data'!B7+N5</f>
        <v>1.4571468979822741</v>
      </c>
      <c r="O6" s="22">
        <f>H6/'MSCI Data'!C7+O5</f>
        <v>1.4334335702569709</v>
      </c>
      <c r="P6" s="22">
        <f>I6/'MSCI Data'!D7+P5</f>
        <v>1.4606983796076944</v>
      </c>
      <c r="Q6" s="22">
        <f>J6/'MSCI Data'!E7+Q5</f>
        <v>1.4049074397485155</v>
      </c>
      <c r="R6" s="22">
        <f>K6/'MSCI Data'!F7+R5</f>
        <v>2.7317293480045985</v>
      </c>
      <c r="S6" s="22">
        <f>L6*'iBOXX Data'!C5</f>
        <v>300.86999999999995</v>
      </c>
      <c r="T6" s="22">
        <f>M6*'iBOXX Data'!B5</f>
        <v>0</v>
      </c>
      <c r="U6" s="22">
        <f>N6*'MSCI Data'!B7</f>
        <v>154.54499999999999</v>
      </c>
      <c r="V6" s="22">
        <f>O6*'MSCI Data'!C7</f>
        <v>157.30499999999998</v>
      </c>
      <c r="W6" s="22">
        <f>P6*'MSCI Data'!D7</f>
        <v>154.14750000000001</v>
      </c>
      <c r="X6" s="22">
        <f>Q6*'MSCI Data'!E7</f>
        <v>160.88999999999999</v>
      </c>
      <c r="Y6" s="22">
        <f>R6*'MSCI Data'!F7</f>
        <v>332.67</v>
      </c>
    </row>
    <row r="7" spans="1:25">
      <c r="A7" s="20">
        <f>'MSCI Data'!A8</f>
        <v>36280</v>
      </c>
      <c r="B7" s="22">
        <f t="shared" si="0"/>
        <v>1354.4880407276635</v>
      </c>
      <c r="C7" s="22">
        <f t="shared" si="2"/>
        <v>1200</v>
      </c>
      <c r="D7" s="22">
        <f t="shared" si="1"/>
        <v>154.48804072766347</v>
      </c>
      <c r="E7" s="22"/>
      <c r="F7" s="22"/>
      <c r="G7" s="22"/>
      <c r="H7" s="22"/>
      <c r="I7" s="22"/>
      <c r="J7" s="22"/>
      <c r="K7" s="22"/>
      <c r="L7" s="22">
        <f>E7/'iBOXX Data'!C6+L6</f>
        <v>3.1262600616424736</v>
      </c>
      <c r="M7" s="22"/>
      <c r="N7" s="22">
        <f>G7/'MSCI Data'!B8+N6</f>
        <v>1.4571468979822741</v>
      </c>
      <c r="O7" s="22">
        <f>H7/'MSCI Data'!C8+O6</f>
        <v>1.4334335702569709</v>
      </c>
      <c r="P7" s="22">
        <f>I7/'MSCI Data'!D8+P6</f>
        <v>1.4606983796076944</v>
      </c>
      <c r="Q7" s="22">
        <f>J7/'MSCI Data'!E8+Q6</f>
        <v>1.4049074397485155</v>
      </c>
      <c r="R7" s="22">
        <f>K7/'MSCI Data'!F8+R6</f>
        <v>2.7317293480045985</v>
      </c>
      <c r="S7" s="22">
        <f>L7*'iBOXX Data'!C6</f>
        <v>304.07074468085108</v>
      </c>
      <c r="T7" s="22">
        <f>M7*'iBOXX Data'!B6</f>
        <v>0</v>
      </c>
      <c r="U7" s="22">
        <f>N7*'MSCI Data'!B8</f>
        <v>162.20959268338675</v>
      </c>
      <c r="V7" s="22">
        <f>O7*'MSCI Data'!C8</f>
        <v>171.29531164570804</v>
      </c>
      <c r="W7" s="22">
        <f>P7*'MSCI Data'!D8</f>
        <v>165.99376385861839</v>
      </c>
      <c r="X7" s="22">
        <f>Q7*'MSCI Data'!E8</f>
        <v>169.95165298637792</v>
      </c>
      <c r="Y7" s="22">
        <f>R7*'MSCI Data'!F8</f>
        <v>380.96697487272132</v>
      </c>
    </row>
    <row r="8" spans="1:25">
      <c r="A8" s="20">
        <f>'MSCI Data'!A9</f>
        <v>36311</v>
      </c>
      <c r="B8" s="22">
        <f t="shared" si="0"/>
        <v>1337.9194880348155</v>
      </c>
      <c r="C8" s="22">
        <f t="shared" si="2"/>
        <v>1200</v>
      </c>
      <c r="D8" s="22">
        <f t="shared" si="1"/>
        <v>137.91948803481546</v>
      </c>
      <c r="E8" s="22"/>
      <c r="F8" s="22"/>
      <c r="G8" s="22"/>
      <c r="H8" s="22"/>
      <c r="I8" s="22"/>
      <c r="J8" s="22"/>
      <c r="K8" s="22"/>
      <c r="L8" s="22">
        <f>E8/'iBOXX Data'!C7+L7</f>
        <v>3.1262600616424736</v>
      </c>
      <c r="M8" s="22"/>
      <c r="N8" s="22">
        <f>G8/'MSCI Data'!B9+N7</f>
        <v>1.4571468979822741</v>
      </c>
      <c r="O8" s="22">
        <f>H8/'MSCI Data'!C9+O7</f>
        <v>1.4334335702569709</v>
      </c>
      <c r="P8" s="22">
        <f>I8/'MSCI Data'!D9+P7</f>
        <v>1.4606983796076944</v>
      </c>
      <c r="Q8" s="22">
        <f>J8/'MSCI Data'!E9+Q7</f>
        <v>1.4049074397485155</v>
      </c>
      <c r="R8" s="22">
        <f>K8/'MSCI Data'!F9+R7</f>
        <v>2.7317293480045985</v>
      </c>
      <c r="S8" s="22">
        <f>L8*'iBOXX Data'!C7</f>
        <v>301.5879240405647</v>
      </c>
      <c r="T8" s="22">
        <f>M8*'iBOXX Data'!B7</f>
        <v>0</v>
      </c>
      <c r="U8" s="22">
        <f>N8*'MSCI Data'!B9</f>
        <v>156.43929096737696</v>
      </c>
      <c r="V8" s="22">
        <f>O8*'MSCI Data'!C9</f>
        <v>163.56910470202294</v>
      </c>
      <c r="W8" s="22">
        <f>P8*'MSCI Data'!D9</f>
        <v>165.01509594428123</v>
      </c>
      <c r="X8" s="22">
        <f>Q8*'MSCI Data'!E9</f>
        <v>168.23766590988473</v>
      </c>
      <c r="Y8" s="22">
        <f>R8*'MSCI Data'!F9</f>
        <v>383.07040647068482</v>
      </c>
    </row>
    <row r="9" spans="1:25">
      <c r="A9" s="20">
        <f>'MSCI Data'!A10</f>
        <v>36341</v>
      </c>
      <c r="B9" s="22">
        <f t="shared" si="0"/>
        <v>2001.8710038062934</v>
      </c>
      <c r="C9" s="22">
        <f t="shared" si="2"/>
        <v>1800</v>
      </c>
      <c r="D9" s="22">
        <f t="shared" si="1"/>
        <v>201.8710038062934</v>
      </c>
      <c r="E9" s="22">
        <v>150</v>
      </c>
      <c r="F9" s="22">
        <v>0</v>
      </c>
      <c r="G9" s="22">
        <v>75</v>
      </c>
      <c r="H9" s="22">
        <v>75</v>
      </c>
      <c r="I9" s="22">
        <v>75</v>
      </c>
      <c r="J9" s="22">
        <v>75</v>
      </c>
      <c r="K9" s="22">
        <v>150</v>
      </c>
      <c r="L9" s="22">
        <f>E9/'iBOXX Data'!C8+L8</f>
        <v>4.7081470444880846</v>
      </c>
      <c r="M9" s="22"/>
      <c r="N9" s="22">
        <f>G9/'MSCI Data'!B10+N8</f>
        <v>2.1373573097363101</v>
      </c>
      <c r="O9" s="22">
        <f>H9/'MSCI Data'!C10+O8</f>
        <v>2.0731469786500107</v>
      </c>
      <c r="P9" s="22">
        <f>I9/'MSCI Data'!D10+P8</f>
        <v>2.1163500974151952</v>
      </c>
      <c r="Q9" s="22">
        <f>J9/'MSCI Data'!E10+Q8</f>
        <v>1.9932350205455034</v>
      </c>
      <c r="R9" s="22">
        <f>K9/'MSCI Data'!F10+R8</f>
        <v>3.6835059977507916</v>
      </c>
      <c r="S9" s="22">
        <f>L9*'iBOXX Data'!C8</f>
        <v>446.44280174985084</v>
      </c>
      <c r="T9" s="22">
        <f>M9*'iBOXX Data'!B8</f>
        <v>0</v>
      </c>
      <c r="U9" s="22">
        <f>N9*'MSCI Data'!B10</f>
        <v>235.66501697152557</v>
      </c>
      <c r="V9" s="22">
        <f>O9*'MSCI Data'!C10</f>
        <v>243.05575177692725</v>
      </c>
      <c r="W9" s="22">
        <f>P9*'MSCI Data'!D10</f>
        <v>242.08928764332418</v>
      </c>
      <c r="X9" s="22">
        <f>Q9*'MSCI Data'!E10</f>
        <v>254.09760041914078</v>
      </c>
      <c r="Y9" s="22">
        <f>R9*'MSCI Data'!F10</f>
        <v>580.52054524552477</v>
      </c>
    </row>
    <row r="10" spans="1:25">
      <c r="A10" s="20">
        <f>'MSCI Data'!A11</f>
        <v>36371</v>
      </c>
      <c r="B10" s="22">
        <f t="shared" si="0"/>
        <v>1929.4616235932524</v>
      </c>
      <c r="C10" s="22">
        <f t="shared" si="2"/>
        <v>1800</v>
      </c>
      <c r="D10" s="22">
        <f t="shared" si="1"/>
        <v>129.4616235932524</v>
      </c>
      <c r="E10" s="22"/>
      <c r="F10" s="22"/>
      <c r="G10" s="22"/>
      <c r="H10" s="22"/>
      <c r="I10" s="22"/>
      <c r="J10" s="22"/>
      <c r="K10" s="22"/>
      <c r="L10" s="22">
        <f>E10/'iBOXX Data'!C9+L9</f>
        <v>4.7081470444880846</v>
      </c>
      <c r="M10" s="22"/>
      <c r="N10" s="22">
        <f>G10/'MSCI Data'!B11+N9</f>
        <v>2.1373573097363101</v>
      </c>
      <c r="O10" s="22">
        <f>H10/'MSCI Data'!C11+O9</f>
        <v>2.0731469786500107</v>
      </c>
      <c r="P10" s="22">
        <f>I10/'MSCI Data'!D11+P9</f>
        <v>2.1163500974151952</v>
      </c>
      <c r="Q10" s="22">
        <f>J10/'MSCI Data'!E11+Q9</f>
        <v>1.9932350205455034</v>
      </c>
      <c r="R10" s="22">
        <f>K10/'MSCI Data'!F11+R9</f>
        <v>3.6835059977507916</v>
      </c>
      <c r="S10" s="22">
        <f>L10*'iBOXX Data'!C9</f>
        <v>442.1180278882984</v>
      </c>
      <c r="T10" s="22">
        <f>M10*'iBOXX Data'!B9</f>
        <v>0</v>
      </c>
      <c r="U10" s="22">
        <f>N10*'MSCI Data'!B11</f>
        <v>228.86822072656409</v>
      </c>
      <c r="V10" s="22">
        <f>O10*'MSCI Data'!C11</f>
        <v>239.92529983916575</v>
      </c>
      <c r="W10" s="22">
        <f>P10*'MSCI Data'!D11</f>
        <v>238.57614648161496</v>
      </c>
      <c r="X10" s="22">
        <f>Q10*'MSCI Data'!E11</f>
        <v>236.65679398936763</v>
      </c>
      <c r="Y10" s="22">
        <f>R10*'MSCI Data'!F11</f>
        <v>543.31713466824181</v>
      </c>
    </row>
    <row r="11" spans="1:25">
      <c r="A11" s="20">
        <f>'MSCI Data'!A12</f>
        <v>36403</v>
      </c>
      <c r="B11" s="22">
        <f t="shared" si="0"/>
        <v>1957.3917706806878</v>
      </c>
      <c r="C11" s="22">
        <f t="shared" si="2"/>
        <v>1800</v>
      </c>
      <c r="D11" s="22">
        <f t="shared" si="1"/>
        <v>157.39177068068784</v>
      </c>
      <c r="E11" s="22"/>
      <c r="F11" s="22"/>
      <c r="G11" s="22"/>
      <c r="H11" s="22"/>
      <c r="I11" s="22"/>
      <c r="J11" s="22"/>
      <c r="K11" s="22"/>
      <c r="L11" s="22">
        <f>E11/'iBOXX Data'!C10+L10</f>
        <v>4.7081470444880846</v>
      </c>
      <c r="M11" s="22"/>
      <c r="N11" s="22">
        <f>G11/'MSCI Data'!B12+N10</f>
        <v>2.1373573097363101</v>
      </c>
      <c r="O11" s="22">
        <f>H11/'MSCI Data'!C12+O10</f>
        <v>2.0731469786500107</v>
      </c>
      <c r="P11" s="22">
        <f>I11/'MSCI Data'!D12+P10</f>
        <v>2.1163500974151952</v>
      </c>
      <c r="Q11" s="22">
        <f>J11/'MSCI Data'!E12+Q10</f>
        <v>1.9932350205455034</v>
      </c>
      <c r="R11" s="22">
        <f>K11/'MSCI Data'!F12+R10</f>
        <v>3.6835059977507916</v>
      </c>
      <c r="S11" s="22">
        <f>L11*'iBOXX Data'!C10</f>
        <v>441.3071327892572</v>
      </c>
      <c r="T11" s="22">
        <f>M11*'iBOXX Data'!B10</f>
        <v>0</v>
      </c>
      <c r="U11" s="22">
        <f>N11*'MSCI Data'!B12</f>
        <v>233.95513112373649</v>
      </c>
      <c r="V11" s="22">
        <f>O11*'MSCI Data'!C12</f>
        <v>243.98866791731976</v>
      </c>
      <c r="W11" s="22">
        <f>P11*'MSCI Data'!D12</f>
        <v>244.96752377580884</v>
      </c>
      <c r="X11" s="22">
        <f>Q11*'MSCI Data'!E12</f>
        <v>238.03212615354403</v>
      </c>
      <c r="Y11" s="22">
        <f>R11*'MSCI Data'!F12</f>
        <v>555.14118892102181</v>
      </c>
    </row>
    <row r="12" spans="1:25">
      <c r="A12" s="20">
        <f>'MSCI Data'!A13</f>
        <v>36433</v>
      </c>
      <c r="B12" s="22">
        <f t="shared" si="0"/>
        <v>2507.9198872382754</v>
      </c>
      <c r="C12" s="22">
        <f t="shared" si="2"/>
        <v>2400</v>
      </c>
      <c r="D12" s="22">
        <f t="shared" si="1"/>
        <v>107.91988723827535</v>
      </c>
      <c r="E12" s="22">
        <v>150</v>
      </c>
      <c r="F12" s="22">
        <v>0</v>
      </c>
      <c r="G12" s="22">
        <v>75</v>
      </c>
      <c r="H12" s="22">
        <v>75</v>
      </c>
      <c r="I12" s="22">
        <v>75</v>
      </c>
      <c r="J12" s="22">
        <v>75</v>
      </c>
      <c r="K12" s="22">
        <v>150</v>
      </c>
      <c r="L12" s="22">
        <f>E12/'iBOXX Data'!C11+L11</f>
        <v>6.3131946537846959</v>
      </c>
      <c r="M12" s="22"/>
      <c r="N12" s="22">
        <f>G12/'MSCI Data'!B13+N11</f>
        <v>2.8345129148673753</v>
      </c>
      <c r="O12" s="22">
        <f>H12/'MSCI Data'!C13+O11</f>
        <v>2.7238497376297088</v>
      </c>
      <c r="P12" s="22">
        <f>I12/'MSCI Data'!D13+P11</f>
        <v>2.7806547918350359</v>
      </c>
      <c r="Q12" s="22">
        <f>J12/'MSCI Data'!E13+Q11</f>
        <v>2.6465451250751202</v>
      </c>
      <c r="R12" s="22">
        <f>K12/'MSCI Data'!F13+R11</f>
        <v>4.7235115444470406</v>
      </c>
      <c r="S12" s="22">
        <f>L12*'iBOXX Data'!C11</f>
        <v>590.0006906852467</v>
      </c>
      <c r="T12" s="22">
        <f>M12*'iBOXX Data'!B11</f>
        <v>0</v>
      </c>
      <c r="U12" s="22">
        <f>N12*'MSCI Data'!B13</f>
        <v>304.93689938143223</v>
      </c>
      <c r="V12" s="22">
        <f>O12*'MSCI Data'!C13</f>
        <v>313.95092075920024</v>
      </c>
      <c r="W12" s="22">
        <f>P12*'MSCI Data'!D13</f>
        <v>313.93592599817555</v>
      </c>
      <c r="X12" s="22">
        <f>Q12*'MSCI Data'!E13</f>
        <v>303.82338035862381</v>
      </c>
      <c r="Y12" s="22">
        <f>R12*'MSCI Data'!F13</f>
        <v>681.2720700555966</v>
      </c>
    </row>
    <row r="13" spans="1:25">
      <c r="A13" s="20">
        <f>'MSCI Data'!A14</f>
        <v>36462</v>
      </c>
      <c r="B13" s="22">
        <f t="shared" si="0"/>
        <v>2576.0119725858881</v>
      </c>
      <c r="C13" s="22">
        <f t="shared" si="2"/>
        <v>2400</v>
      </c>
      <c r="D13" s="22">
        <f t="shared" si="1"/>
        <v>176.01197258588809</v>
      </c>
      <c r="E13" s="22"/>
      <c r="F13" s="22"/>
      <c r="G13" s="22"/>
      <c r="H13" s="22"/>
      <c r="I13" s="22"/>
      <c r="J13" s="22"/>
      <c r="K13" s="22"/>
      <c r="L13" s="22">
        <f>E13/'iBOXX Data'!C12+L12</f>
        <v>6.3131946537846959</v>
      </c>
      <c r="M13" s="22"/>
      <c r="N13" s="22">
        <f>G13/'MSCI Data'!B14+N12</f>
        <v>2.8345129148673753</v>
      </c>
      <c r="O13" s="22">
        <f>H13/'MSCI Data'!C14+O12</f>
        <v>2.7238497376297088</v>
      </c>
      <c r="P13" s="22">
        <f>I13/'MSCI Data'!D14+P12</f>
        <v>2.7806547918350359</v>
      </c>
      <c r="Q13" s="22">
        <f>J13/'MSCI Data'!E14+Q12</f>
        <v>2.6465451250751202</v>
      </c>
      <c r="R13" s="22">
        <f>K13/'MSCI Data'!F14+R12</f>
        <v>4.7235115444470406</v>
      </c>
      <c r="S13" s="22">
        <f>L13*'iBOXX Data'!C12</f>
        <v>589.15498477047299</v>
      </c>
      <c r="T13" s="22">
        <f>M13*'iBOXX Data'!B12</f>
        <v>0</v>
      </c>
      <c r="U13" s="22">
        <f>N13*'MSCI Data'!B14</f>
        <v>319.93147270108068</v>
      </c>
      <c r="V13" s="22">
        <f>O13*'MSCI Data'!C14</f>
        <v>323.70230281991462</v>
      </c>
      <c r="W13" s="22">
        <f>P13*'MSCI Data'!D14</f>
        <v>311.21088430217725</v>
      </c>
      <c r="X13" s="22">
        <f>Q13*'MSCI Data'!E14</f>
        <v>327.64228648429986</v>
      </c>
      <c r="Y13" s="22">
        <f>R13*'MSCI Data'!F14</f>
        <v>704.37004150794269</v>
      </c>
    </row>
    <row r="14" spans="1:25">
      <c r="A14" s="20">
        <f>'MSCI Data'!A15</f>
        <v>36494</v>
      </c>
      <c r="B14" s="22">
        <f t="shared" si="0"/>
        <v>2747.6902660819333</v>
      </c>
      <c r="C14" s="22">
        <f t="shared" si="2"/>
        <v>2400</v>
      </c>
      <c r="D14" s="22">
        <f t="shared" si="1"/>
        <v>347.69026608193326</v>
      </c>
      <c r="E14" s="22"/>
      <c r="F14" s="22"/>
      <c r="G14" s="22"/>
      <c r="H14" s="22"/>
      <c r="I14" s="22"/>
      <c r="J14" s="22"/>
      <c r="K14" s="22"/>
      <c r="L14" s="22">
        <f>E14/'iBOXX Data'!C13+L13</f>
        <v>6.3131946537846959</v>
      </c>
      <c r="M14" s="22"/>
      <c r="N14" s="22">
        <f>G14/'MSCI Data'!B15+N13</f>
        <v>2.8345129148673753</v>
      </c>
      <c r="O14" s="22">
        <f>H14/'MSCI Data'!C15+O13</f>
        <v>2.7238497376297088</v>
      </c>
      <c r="P14" s="22">
        <f>I14/'MSCI Data'!D15+P13</f>
        <v>2.7806547918350359</v>
      </c>
      <c r="Q14" s="22">
        <f>J14/'MSCI Data'!E15+Q13</f>
        <v>2.6465451250751202</v>
      </c>
      <c r="R14" s="22">
        <f>K14/'MSCI Data'!F15+R13</f>
        <v>4.7235115444470406</v>
      </c>
      <c r="S14" s="22">
        <f>L14*'iBOXX Data'!C13</f>
        <v>592.41699329888536</v>
      </c>
      <c r="T14" s="22">
        <f>M14*'iBOXX Data'!B13</f>
        <v>0</v>
      </c>
      <c r="U14" s="22">
        <f>N14*'MSCI Data'!B15</f>
        <v>342.52254063257362</v>
      </c>
      <c r="V14" s="22">
        <f>O14*'MSCI Data'!C15</f>
        <v>335.57828767598016</v>
      </c>
      <c r="W14" s="22">
        <f>P14*'MSCI Data'!D15</f>
        <v>327.22745590314707</v>
      </c>
      <c r="X14" s="22">
        <f>Q14*'MSCI Data'!E15</f>
        <v>349.02637109490684</v>
      </c>
      <c r="Y14" s="22">
        <f>R14*'MSCI Data'!F15</f>
        <v>800.9186174764402</v>
      </c>
    </row>
    <row r="15" spans="1:25" s="28" customFormat="1">
      <c r="A15" s="26">
        <f>'MSCI Data'!A16</f>
        <v>36525</v>
      </c>
      <c r="B15" s="27">
        <f t="shared" si="0"/>
        <v>3564.7117840599039</v>
      </c>
      <c r="C15" s="27">
        <f t="shared" si="2"/>
        <v>3000</v>
      </c>
      <c r="D15" s="27">
        <f t="shared" si="1"/>
        <v>564.71178405990395</v>
      </c>
      <c r="E15" s="27">
        <v>301.84173854848007</v>
      </c>
      <c r="F15" s="27"/>
      <c r="G15" s="27">
        <v>66.642941418868588</v>
      </c>
      <c r="H15" s="27">
        <v>81.818840547040338</v>
      </c>
      <c r="I15" s="27">
        <v>93.502463265335734</v>
      </c>
      <c r="J15" s="27">
        <v>70.891114199352387</v>
      </c>
      <c r="K15" s="27">
        <v>-14.697097979077398</v>
      </c>
      <c r="L15" s="27">
        <f>E15/'iBOXX Data'!C14+L14</f>
        <v>9.5466386980345579</v>
      </c>
      <c r="M15" s="27"/>
      <c r="N15" s="27">
        <f>G15/'MSCI Data'!B16+N14</f>
        <v>3.3330015184941879</v>
      </c>
      <c r="O15" s="27">
        <f>H15/'MSCI Data'!C16+O14</f>
        <v>3.3364954923810402</v>
      </c>
      <c r="P15" s="27">
        <f>I15/'MSCI Data'!D16+P14</f>
        <v>3.5191041937094294</v>
      </c>
      <c r="Q15" s="27">
        <f>J15/'MSCI Data'!E16+Q14</f>
        <v>3.1472593092773549</v>
      </c>
      <c r="R15" s="27">
        <f>K15/'MSCI Data'!F16+R14</f>
        <v>4.6468763479767237</v>
      </c>
      <c r="S15" s="27">
        <f>L15*'iBOXX Data'!C14</f>
        <v>891.1779460149761</v>
      </c>
      <c r="T15" s="27">
        <f>M15*'iBOXX Data'!B14</f>
        <v>0</v>
      </c>
      <c r="U15" s="27">
        <f>N15*'MSCI Data'!B16</f>
        <v>445.58897300748799</v>
      </c>
      <c r="V15" s="27">
        <f>O15*'MSCI Data'!C16</f>
        <v>445.58897300748794</v>
      </c>
      <c r="W15" s="27">
        <f>P15*'MSCI Data'!D16</f>
        <v>445.58897300748799</v>
      </c>
      <c r="X15" s="27">
        <f>Q15*'MSCI Data'!E16</f>
        <v>445.58897300748794</v>
      </c>
      <c r="Y15" s="27">
        <f>R15*'MSCI Data'!F16</f>
        <v>891.1779460149761</v>
      </c>
    </row>
    <row r="16" spans="1:25">
      <c r="A16" s="20">
        <f>'MSCI Data'!A17</f>
        <v>36556</v>
      </c>
      <c r="B16" s="22">
        <f t="shared" si="0"/>
        <v>3532.3923430881155</v>
      </c>
      <c r="C16" s="22">
        <f t="shared" si="2"/>
        <v>3000</v>
      </c>
      <c r="D16" s="22">
        <f t="shared" si="1"/>
        <v>532.39234308811547</v>
      </c>
      <c r="E16" s="22"/>
      <c r="F16" s="22"/>
      <c r="G16" s="22"/>
      <c r="H16" s="22"/>
      <c r="I16" s="22"/>
      <c r="J16" s="22"/>
      <c r="K16" s="22"/>
      <c r="L16" s="22">
        <f>E16/'iBOXX Data'!C15+L15</f>
        <v>9.5466386980345579</v>
      </c>
      <c r="M16" s="22"/>
      <c r="N16" s="22">
        <f>G16/'MSCI Data'!B17+N15</f>
        <v>3.3330015184941879</v>
      </c>
      <c r="O16" s="22">
        <f>H16/'MSCI Data'!C17+O15</f>
        <v>3.3364954923810402</v>
      </c>
      <c r="P16" s="22">
        <f>I16/'MSCI Data'!D17+P15</f>
        <v>3.5191041937094294</v>
      </c>
      <c r="Q16" s="22">
        <f>J16/'MSCI Data'!E17+Q15</f>
        <v>3.1472593092773549</v>
      </c>
      <c r="R16" s="22">
        <f>K16/'MSCI Data'!F17+R15</f>
        <v>4.6468763479767237</v>
      </c>
      <c r="S16" s="22">
        <f>L16*'iBOXX Data'!C15</f>
        <v>888.07215981525167</v>
      </c>
      <c r="T16" s="22">
        <f>M16*'iBOXX Data'!B15</f>
        <v>0</v>
      </c>
      <c r="U16" s="22">
        <f>N16*'MSCI Data'!B17</f>
        <v>423.52450295505645</v>
      </c>
      <c r="V16" s="22">
        <f>O16*'MSCI Data'!C17</f>
        <v>412.0905582639823</v>
      </c>
      <c r="W16" s="22">
        <f>P16*'MSCI Data'!D17</f>
        <v>460.36921062106751</v>
      </c>
      <c r="X16" s="22">
        <f>Q16*'MSCI Data'!E17</f>
        <v>431.64661426738923</v>
      </c>
      <c r="Y16" s="22">
        <f>R16*'MSCI Data'!F17</f>
        <v>916.68929716536832</v>
      </c>
    </row>
    <row r="17" spans="1:25">
      <c r="A17" s="20">
        <f>'MSCI Data'!A18</f>
        <v>36585</v>
      </c>
      <c r="B17" s="22">
        <f t="shared" si="0"/>
        <v>3640.9160796095516</v>
      </c>
      <c r="C17" s="22">
        <f t="shared" si="2"/>
        <v>3000</v>
      </c>
      <c r="D17" s="22">
        <f t="shared" si="1"/>
        <v>640.91607960955162</v>
      </c>
      <c r="E17" s="22"/>
      <c r="F17" s="22"/>
      <c r="G17" s="22"/>
      <c r="H17" s="22"/>
      <c r="I17" s="22"/>
      <c r="J17" s="22"/>
      <c r="K17" s="22"/>
      <c r="L17" s="22">
        <f>E17/'iBOXX Data'!C16+L16</f>
        <v>9.5466386980345579</v>
      </c>
      <c r="M17" s="22"/>
      <c r="N17" s="22">
        <f>G17/'MSCI Data'!B18+N16</f>
        <v>3.3330015184941879</v>
      </c>
      <c r="O17" s="22">
        <f>H17/'MSCI Data'!C18+O16</f>
        <v>3.3364954923810402</v>
      </c>
      <c r="P17" s="22">
        <f>I17/'MSCI Data'!D18+P16</f>
        <v>3.5191041937094294</v>
      </c>
      <c r="Q17" s="22">
        <f>J17/'MSCI Data'!E18+Q16</f>
        <v>3.1472593092773549</v>
      </c>
      <c r="R17" s="22">
        <f>K17/'MSCI Data'!F18+R16</f>
        <v>4.6468763479767237</v>
      </c>
      <c r="S17" s="22">
        <f>L17*'iBOXX Data'!C16</f>
        <v>893.64430564416875</v>
      </c>
      <c r="T17" s="22">
        <f>M17*'iBOXX Data'!B16</f>
        <v>0</v>
      </c>
      <c r="U17" s="22">
        <f>N17*'MSCI Data'!B18</f>
        <v>452.32163607484625</v>
      </c>
      <c r="V17" s="22">
        <f>O17*'MSCI Data'!C18</f>
        <v>427.03805806984928</v>
      </c>
      <c r="W17" s="22">
        <f>P17*'MSCI Data'!D18</f>
        <v>496.5104106904634</v>
      </c>
      <c r="X17" s="22">
        <f>Q17*'MSCI Data'!E18</f>
        <v>427.80695791007088</v>
      </c>
      <c r="Y17" s="22">
        <f>R17*'MSCI Data'!F18</f>
        <v>943.5947112201535</v>
      </c>
    </row>
    <row r="18" spans="1:25">
      <c r="A18" s="20">
        <f>'MSCI Data'!A19</f>
        <v>36616</v>
      </c>
      <c r="B18" s="22">
        <f t="shared" si="0"/>
        <v>4335.3224985199031</v>
      </c>
      <c r="C18" s="22">
        <f t="shared" si="2"/>
        <v>3600</v>
      </c>
      <c r="D18" s="22">
        <f t="shared" si="1"/>
        <v>735.32249851990309</v>
      </c>
      <c r="E18" s="22">
        <v>150</v>
      </c>
      <c r="F18" s="22">
        <v>0</v>
      </c>
      <c r="G18" s="22">
        <v>75</v>
      </c>
      <c r="H18" s="22">
        <v>75</v>
      </c>
      <c r="I18" s="22">
        <v>75</v>
      </c>
      <c r="J18" s="22">
        <v>75</v>
      </c>
      <c r="K18" s="22">
        <v>150</v>
      </c>
      <c r="L18" s="22">
        <f>E18/'iBOXX Data'!C17+L17</f>
        <v>11.1245450895796</v>
      </c>
      <c r="M18" s="22"/>
      <c r="N18" s="22">
        <f>G18/'MSCI Data'!B19+N17</f>
        <v>3.8699430992502015</v>
      </c>
      <c r="O18" s="22">
        <f>H18/'MSCI Data'!C19+O17</f>
        <v>3.8997699948218965</v>
      </c>
      <c r="P18" s="22">
        <f>I18/'MSCI Data'!D19+P17</f>
        <v>4.0550098743096434</v>
      </c>
      <c r="Q18" s="22">
        <f>J18/'MSCI Data'!E19+Q17</f>
        <v>3.6463277149201549</v>
      </c>
      <c r="R18" s="22">
        <f>K18/'MSCI Data'!F19+R17</f>
        <v>5.3786550580947843</v>
      </c>
      <c r="S18" s="22">
        <f>L18*'iBOXX Data'!C17</f>
        <v>1057.5289968899945</v>
      </c>
      <c r="T18" s="22">
        <f>M18*'iBOXX Data'!B17</f>
        <v>0</v>
      </c>
      <c r="U18" s="22">
        <f>N18*'MSCI Data'!B19</f>
        <v>540.55365210326818</v>
      </c>
      <c r="V18" s="22">
        <f>O18*'MSCI Data'!C19</f>
        <v>519.25437481053552</v>
      </c>
      <c r="W18" s="22">
        <f>P18*'MSCI Data'!D19</f>
        <v>567.49863190963458</v>
      </c>
      <c r="X18" s="22">
        <f>Q18*'MSCI Data'!E19</f>
        <v>547.97012899820083</v>
      </c>
      <c r="Y18" s="22">
        <f>R18*'MSCI Data'!F19</f>
        <v>1102.5167138082688</v>
      </c>
    </row>
    <row r="19" spans="1:25">
      <c r="A19" s="20">
        <f>'MSCI Data'!A20</f>
        <v>36644</v>
      </c>
      <c r="B19" s="22">
        <f t="shared" si="0"/>
        <v>4282.3349200397915</v>
      </c>
      <c r="C19" s="22">
        <f t="shared" si="2"/>
        <v>3600</v>
      </c>
      <c r="D19" s="22">
        <f t="shared" si="1"/>
        <v>682.33492003979154</v>
      </c>
      <c r="E19" s="22"/>
      <c r="F19" s="22"/>
      <c r="G19" s="22"/>
      <c r="H19" s="22"/>
      <c r="I19" s="22"/>
      <c r="J19" s="22"/>
      <c r="K19" s="22"/>
      <c r="L19" s="22">
        <f>E19/'iBOXX Data'!C18+L18</f>
        <v>11.1245450895796</v>
      </c>
      <c r="M19" s="22"/>
      <c r="N19" s="22">
        <f>G19/'MSCI Data'!B20+N18</f>
        <v>3.8699430992502015</v>
      </c>
      <c r="O19" s="22">
        <f>H19/'MSCI Data'!C20+O18</f>
        <v>3.8997699948218965</v>
      </c>
      <c r="P19" s="22">
        <f>I19/'MSCI Data'!D20+P18</f>
        <v>4.0550098743096434</v>
      </c>
      <c r="Q19" s="22">
        <f>J19/'MSCI Data'!E20+Q18</f>
        <v>3.6463277149201549</v>
      </c>
      <c r="R19" s="22">
        <f>K19/'MSCI Data'!F20+R18</f>
        <v>5.3786550580947843</v>
      </c>
      <c r="S19" s="22">
        <f>L19*'iBOXX Data'!C18</f>
        <v>1057.4225520991652</v>
      </c>
      <c r="T19" s="22">
        <f>M19*'iBOXX Data'!B18</f>
        <v>0</v>
      </c>
      <c r="U19" s="22">
        <f>N19*'MSCI Data'!B20</f>
        <v>541.98553104999075</v>
      </c>
      <c r="V19" s="22">
        <f>O19*'MSCI Data'!C20</f>
        <v>521.94521610696268</v>
      </c>
      <c r="W19" s="22">
        <f>P19*'MSCI Data'!D20</f>
        <v>558.3343095936948</v>
      </c>
      <c r="X19" s="22">
        <f>Q19*'MSCI Data'!E20</f>
        <v>556.28375618821883</v>
      </c>
      <c r="Y19" s="22">
        <f>R19*'MSCI Data'!F20</f>
        <v>1046.3635550017593</v>
      </c>
    </row>
    <row r="20" spans="1:25">
      <c r="A20" s="20">
        <f>'MSCI Data'!A21</f>
        <v>36677</v>
      </c>
      <c r="B20" s="22">
        <f t="shared" si="0"/>
        <v>4172.5447332643298</v>
      </c>
      <c r="C20" s="22">
        <f t="shared" si="2"/>
        <v>3600</v>
      </c>
      <c r="D20" s="22">
        <f t="shared" si="1"/>
        <v>572.54473326432981</v>
      </c>
      <c r="E20" s="22"/>
      <c r="F20" s="22"/>
      <c r="G20" s="22"/>
      <c r="H20" s="22"/>
      <c r="I20" s="22"/>
      <c r="J20" s="22"/>
      <c r="K20" s="22"/>
      <c r="L20" s="22">
        <f>E20/'iBOXX Data'!C19+L19</f>
        <v>11.1245450895796</v>
      </c>
      <c r="M20" s="22"/>
      <c r="N20" s="22">
        <f>G20/'MSCI Data'!B21+N19</f>
        <v>3.8699430992502015</v>
      </c>
      <c r="O20" s="22">
        <f>H20/'MSCI Data'!C21+O19</f>
        <v>3.8997699948218965</v>
      </c>
      <c r="P20" s="22">
        <f>I20/'MSCI Data'!D21+P19</f>
        <v>4.0550098743096434</v>
      </c>
      <c r="Q20" s="22">
        <f>J20/'MSCI Data'!E21+Q19</f>
        <v>3.6463277149201549</v>
      </c>
      <c r="R20" s="22">
        <f>K20/'MSCI Data'!F21+R19</f>
        <v>5.3786550580947843</v>
      </c>
      <c r="S20" s="22">
        <f>L20*'iBOXX Data'!C19</f>
        <v>1060.5094510332174</v>
      </c>
      <c r="T20" s="22">
        <f>M20*'iBOXX Data'!B19</f>
        <v>0</v>
      </c>
      <c r="U20" s="22">
        <f>N20*'MSCI Data'!B21</f>
        <v>527.58934272078</v>
      </c>
      <c r="V20" s="22">
        <f>O20*'MSCI Data'!C21</f>
        <v>527.56088489950616</v>
      </c>
      <c r="W20" s="22">
        <f>P20*'MSCI Data'!D21</f>
        <v>541.87096950399769</v>
      </c>
      <c r="X20" s="22">
        <f>Q20*'MSCI Data'!E21</f>
        <v>531.63458083535863</v>
      </c>
      <c r="Y20" s="22">
        <f>R20*'MSCI Data'!F21</f>
        <v>983.3795042714695</v>
      </c>
    </row>
    <row r="21" spans="1:25">
      <c r="A21" s="20">
        <f>'MSCI Data'!A22</f>
        <v>36707</v>
      </c>
      <c r="B21" s="22">
        <f t="shared" si="0"/>
        <v>4759.0033220914866</v>
      </c>
      <c r="C21" s="22">
        <f t="shared" si="2"/>
        <v>4200</v>
      </c>
      <c r="D21" s="22">
        <f t="shared" si="1"/>
        <v>559.00332209148655</v>
      </c>
      <c r="E21" s="22">
        <v>150</v>
      </c>
      <c r="F21" s="22">
        <v>0</v>
      </c>
      <c r="G21" s="22">
        <v>75</v>
      </c>
      <c r="H21" s="22">
        <v>75</v>
      </c>
      <c r="I21" s="22">
        <v>75</v>
      </c>
      <c r="J21" s="22">
        <v>75</v>
      </c>
      <c r="K21" s="22">
        <v>150</v>
      </c>
      <c r="L21" s="22">
        <f>E21/'iBOXX Data'!C20+L20</f>
        <v>12.692822400503971</v>
      </c>
      <c r="M21" s="22"/>
      <c r="N21" s="22">
        <f>G21/'MSCI Data'!B22+N20</f>
        <v>4.4272738564769236</v>
      </c>
      <c r="O21" s="22">
        <f>H21/'MSCI Data'!C22+O20</f>
        <v>4.4579718406093329</v>
      </c>
      <c r="P21" s="22">
        <f>I21/'MSCI Data'!D22+P20</f>
        <v>4.6159672415497335</v>
      </c>
      <c r="Q21" s="22">
        <f>J21/'MSCI Data'!E22+Q20</f>
        <v>4.166042218419566</v>
      </c>
      <c r="R21" s="22">
        <f>K21/'MSCI Data'!F22+R20</f>
        <v>6.2003477450298705</v>
      </c>
      <c r="S21" s="22">
        <f>L21*'iBOXX Data'!C20</f>
        <v>1214.0221291305872</v>
      </c>
      <c r="T21" s="22">
        <f>M21*'iBOXX Data'!B20</f>
        <v>0</v>
      </c>
      <c r="U21" s="22">
        <f>N21*'MSCI Data'!B22</f>
        <v>595.77824286609962</v>
      </c>
      <c r="V21" s="22">
        <f>O21*'MSCI Data'!C22</f>
        <v>598.97309650427007</v>
      </c>
      <c r="W21" s="22">
        <f>P21*'MSCI Data'!D22</f>
        <v>617.15482019519936</v>
      </c>
      <c r="X21" s="22">
        <f>Q21*'MSCI Data'!E22</f>
        <v>601.20155254012764</v>
      </c>
      <c r="Y21" s="22">
        <f>R21*'MSCI Data'!F22</f>
        <v>1131.8734808552028</v>
      </c>
    </row>
    <row r="22" spans="1:25">
      <c r="A22" s="20">
        <f>'MSCI Data'!A23</f>
        <v>36738</v>
      </c>
      <c r="B22" s="22">
        <f t="shared" si="0"/>
        <v>4803.6414129870154</v>
      </c>
      <c r="C22" s="22">
        <f t="shared" si="2"/>
        <v>4200</v>
      </c>
      <c r="D22" s="22">
        <f t="shared" si="1"/>
        <v>603.64141298701543</v>
      </c>
      <c r="E22" s="22"/>
      <c r="F22" s="22"/>
      <c r="G22" s="22"/>
      <c r="H22" s="22"/>
      <c r="I22" s="22"/>
      <c r="J22" s="22"/>
      <c r="K22" s="22"/>
      <c r="L22" s="22">
        <f>E22/'iBOXX Data'!C21+L21</f>
        <v>12.692822400503971</v>
      </c>
      <c r="M22" s="22"/>
      <c r="N22" s="22">
        <f>G22/'MSCI Data'!B23+N21</f>
        <v>4.4272738564769236</v>
      </c>
      <c r="O22" s="22">
        <f>H22/'MSCI Data'!C23+O21</f>
        <v>4.4579718406093329</v>
      </c>
      <c r="P22" s="22">
        <f>I22/'MSCI Data'!D23+P21</f>
        <v>4.6159672415497335</v>
      </c>
      <c r="Q22" s="22">
        <f>J22/'MSCI Data'!E23+Q21</f>
        <v>4.166042218419566</v>
      </c>
      <c r="R22" s="22">
        <f>K22/'MSCI Data'!F23+R21</f>
        <v>6.2003477450298705</v>
      </c>
      <c r="S22" s="22">
        <f>L22*'iBOXX Data'!C21</f>
        <v>1219.1230624462621</v>
      </c>
      <c r="T22" s="22">
        <f>M22*'iBOXX Data'!B21</f>
        <v>0</v>
      </c>
      <c r="U22" s="22">
        <f>N22*'MSCI Data'!B23</f>
        <v>605.78388178173748</v>
      </c>
      <c r="V22" s="22">
        <f>O22*'MSCI Data'!C23</f>
        <v>622.60034725949947</v>
      </c>
      <c r="W22" s="22">
        <f>P22*'MSCI Data'!D23</f>
        <v>636.58804228212375</v>
      </c>
      <c r="X22" s="22">
        <f>Q22*'MSCI Data'!E23</f>
        <v>610.24186415409804</v>
      </c>
      <c r="Y22" s="22">
        <f>R22*'MSCI Data'!F23</f>
        <v>1109.3042150632941</v>
      </c>
    </row>
    <row r="23" spans="1:25">
      <c r="A23" s="20">
        <f>'MSCI Data'!A24</f>
        <v>36769</v>
      </c>
      <c r="B23" s="22">
        <f t="shared" si="0"/>
        <v>4983.1437893026596</v>
      </c>
      <c r="C23" s="22">
        <f t="shared" si="2"/>
        <v>4200</v>
      </c>
      <c r="D23" s="22">
        <f t="shared" si="1"/>
        <v>783.14378930265957</v>
      </c>
      <c r="E23" s="22"/>
      <c r="F23" s="22"/>
      <c r="G23" s="22"/>
      <c r="H23" s="22"/>
      <c r="I23" s="22"/>
      <c r="J23" s="22"/>
      <c r="K23" s="22"/>
      <c r="L23" s="22">
        <f>E23/'iBOXX Data'!C22+L22</f>
        <v>12.692822400503971</v>
      </c>
      <c r="M23" s="22"/>
      <c r="N23" s="22">
        <f>G23/'MSCI Data'!B24+N22</f>
        <v>4.4272738564769236</v>
      </c>
      <c r="O23" s="22">
        <f>H23/'MSCI Data'!C24+O22</f>
        <v>4.4579718406093329</v>
      </c>
      <c r="P23" s="22">
        <f>I23/'MSCI Data'!D24+P22</f>
        <v>4.6159672415497335</v>
      </c>
      <c r="Q23" s="22">
        <f>J23/'MSCI Data'!E24+Q22</f>
        <v>4.166042218419566</v>
      </c>
      <c r="R23" s="22">
        <f>K23/'MSCI Data'!F24+R22</f>
        <v>6.2003477450298705</v>
      </c>
      <c r="S23" s="22">
        <f>L23*'iBOXX Data'!C22</f>
        <v>1219.2445132394923</v>
      </c>
      <c r="T23" s="22">
        <f>M23*'iBOXX Data'!B22</f>
        <v>0</v>
      </c>
      <c r="U23" s="22">
        <f>N23*'MSCI Data'!B24</f>
        <v>623.2273407762566</v>
      </c>
      <c r="V23" s="22">
        <f>O23*'MSCI Data'!C24</f>
        <v>643.99861209442429</v>
      </c>
      <c r="W23" s="22">
        <f>P23*'MSCI Data'!D24</f>
        <v>668.0227791970774</v>
      </c>
      <c r="X23" s="22">
        <f>Q23*'MSCI Data'!E24</f>
        <v>668.44147394541938</v>
      </c>
      <c r="Y23" s="22">
        <f>R23*'MSCI Data'!F24</f>
        <v>1160.2090700499894</v>
      </c>
    </row>
    <row r="24" spans="1:25">
      <c r="A24" s="20">
        <f>'MSCI Data'!A25</f>
        <v>36798</v>
      </c>
      <c r="B24" s="22">
        <f t="shared" si="0"/>
        <v>5404.8495406900338</v>
      </c>
      <c r="C24" s="22">
        <f t="shared" si="2"/>
        <v>4800</v>
      </c>
      <c r="D24" s="22">
        <f t="shared" si="1"/>
        <v>604.84954069003379</v>
      </c>
      <c r="E24" s="22">
        <v>150</v>
      </c>
      <c r="F24" s="22">
        <v>0</v>
      </c>
      <c r="G24" s="22">
        <v>75</v>
      </c>
      <c r="H24" s="22">
        <v>75</v>
      </c>
      <c r="I24" s="22">
        <v>75</v>
      </c>
      <c r="J24" s="22">
        <v>75</v>
      </c>
      <c r="K24" s="22">
        <v>150</v>
      </c>
      <c r="L24" s="22">
        <f>E24/'iBOXX Data'!C23+L23</f>
        <v>14.243569259738317</v>
      </c>
      <c r="M24" s="22"/>
      <c r="N24" s="22">
        <f>G24/'MSCI Data'!B25+N23</f>
        <v>4.9827471196971871</v>
      </c>
      <c r="O24" s="22">
        <f>H24/'MSCI Data'!C25+O23</f>
        <v>4.994030735613264</v>
      </c>
      <c r="P24" s="22">
        <f>I24/'MSCI Data'!D25+P23</f>
        <v>5.1452918233833138</v>
      </c>
      <c r="Q24" s="22">
        <f>J24/'MSCI Data'!E25+Q23</f>
        <v>4.6571370324583299</v>
      </c>
      <c r="R24" s="22">
        <f>K24/'MSCI Data'!F25+R23</f>
        <v>7.0733543798802954</v>
      </c>
      <c r="S24" s="22">
        <f>L24*'iBOXX Data'!C23</f>
        <v>1377.7460687656171</v>
      </c>
      <c r="T24" s="22">
        <f>M24*'iBOXX Data'!B23</f>
        <v>0</v>
      </c>
      <c r="U24" s="22">
        <f>N24*'MSCI Data'!B25</f>
        <v>672.7705161015142</v>
      </c>
      <c r="V24" s="22">
        <f>O24*'MSCI Data'!C25</f>
        <v>698.71484021965171</v>
      </c>
      <c r="W24" s="22">
        <f>P24*'MSCI Data'!D25</f>
        <v>729.03639845518171</v>
      </c>
      <c r="X24" s="22">
        <f>Q24*'MSCI Data'!E25</f>
        <v>711.23796759703612</v>
      </c>
      <c r="Y24" s="22">
        <f>R24*'MSCI Data'!F25</f>
        <v>1215.3437495510323</v>
      </c>
    </row>
    <row r="25" spans="1:25">
      <c r="A25" s="20">
        <f>'MSCI Data'!A26</f>
        <v>36830</v>
      </c>
      <c r="B25" s="22">
        <f t="shared" si="0"/>
        <v>5439.9115139008009</v>
      </c>
      <c r="C25" s="22">
        <f t="shared" si="2"/>
        <v>4800</v>
      </c>
      <c r="D25" s="22">
        <f t="shared" si="1"/>
        <v>639.91151390080086</v>
      </c>
      <c r="E25" s="22"/>
      <c r="F25" s="22"/>
      <c r="G25" s="22"/>
      <c r="H25" s="22"/>
      <c r="I25" s="22"/>
      <c r="J25" s="22"/>
      <c r="K25" s="22"/>
      <c r="L25" s="22">
        <f>E25/'iBOXX Data'!C24+L24</f>
        <v>14.243569259738317</v>
      </c>
      <c r="M25" s="22"/>
      <c r="N25" s="22">
        <f>G25/'MSCI Data'!B26+N24</f>
        <v>4.9827471196971871</v>
      </c>
      <c r="O25" s="22">
        <f>H25/'MSCI Data'!C26+O24</f>
        <v>4.994030735613264</v>
      </c>
      <c r="P25" s="22">
        <f>I25/'MSCI Data'!D26+P24</f>
        <v>5.1452918233833138</v>
      </c>
      <c r="Q25" s="22">
        <f>J25/'MSCI Data'!E26+Q24</f>
        <v>4.6571370324583299</v>
      </c>
      <c r="R25" s="22">
        <f>K25/'MSCI Data'!F26+R24</f>
        <v>7.0733543798802954</v>
      </c>
      <c r="S25" s="22">
        <f>L25*'iBOXX Data'!C24</f>
        <v>1384.1516544053425</v>
      </c>
      <c r="T25" s="22">
        <f>M25*'iBOXX Data'!B24</f>
        <v>0</v>
      </c>
      <c r="U25" s="22">
        <f>N25*'MSCI Data'!B26</f>
        <v>694.29598365860602</v>
      </c>
      <c r="V25" s="22">
        <f>O25*'MSCI Data'!C26</f>
        <v>732.92395075860259</v>
      </c>
      <c r="W25" s="22">
        <f>P25*'MSCI Data'!D26</f>
        <v>721.11264904717143</v>
      </c>
      <c r="X25" s="22">
        <f>Q25*'MSCI Data'!E26</f>
        <v>734.52365275932777</v>
      </c>
      <c r="Y25" s="22">
        <f>R25*'MSCI Data'!F26</f>
        <v>1172.9036232717506</v>
      </c>
    </row>
    <row r="26" spans="1:25">
      <c r="A26" s="20">
        <f>'MSCI Data'!A27</f>
        <v>36860</v>
      </c>
      <c r="B26" s="22">
        <f t="shared" si="0"/>
        <v>5129.8463092216925</v>
      </c>
      <c r="C26" s="22">
        <f t="shared" si="2"/>
        <v>4800</v>
      </c>
      <c r="D26" s="22">
        <f t="shared" si="1"/>
        <v>329.84630922169254</v>
      </c>
      <c r="E26" s="22"/>
      <c r="F26" s="22"/>
      <c r="G26" s="22"/>
      <c r="H26" s="22"/>
      <c r="I26" s="22"/>
      <c r="J26" s="22"/>
      <c r="K26" s="22"/>
      <c r="L26" s="22">
        <f>E26/'iBOXX Data'!C25+L25</f>
        <v>14.243569259738317</v>
      </c>
      <c r="M26" s="22"/>
      <c r="N26" s="22">
        <f>G26/'MSCI Data'!B27+N25</f>
        <v>4.9827471196971871</v>
      </c>
      <c r="O26" s="22">
        <f>H26/'MSCI Data'!C27+O25</f>
        <v>4.994030735613264</v>
      </c>
      <c r="P26" s="22">
        <f>I26/'MSCI Data'!D27+P25</f>
        <v>5.1452918233833138</v>
      </c>
      <c r="Q26" s="22">
        <f>J26/'MSCI Data'!E27+Q25</f>
        <v>4.6571370324583299</v>
      </c>
      <c r="R26" s="22">
        <f>K26/'MSCI Data'!F27+R25</f>
        <v>7.0733543798802954</v>
      </c>
      <c r="S26" s="22">
        <f>L26*'iBOXX Data'!C25</f>
        <v>1400.0974739765738</v>
      </c>
      <c r="T26" s="22">
        <f>M26*'iBOXX Data'!B25</f>
        <v>0</v>
      </c>
      <c r="U26" s="22">
        <f>N26*'MSCI Data'!B27</f>
        <v>649.05263981175551</v>
      </c>
      <c r="V26" s="22">
        <f>O26*'MSCI Data'!C27</f>
        <v>695.21901870472254</v>
      </c>
      <c r="W26" s="22">
        <f>P26*'MSCI Data'!D27</f>
        <v>685.91885297522958</v>
      </c>
      <c r="X26" s="22">
        <f>Q26*'MSCI Data'!E27</f>
        <v>658.00689131603735</v>
      </c>
      <c r="Y26" s="22">
        <f>R26*'MSCI Data'!F27</f>
        <v>1041.5514324373735</v>
      </c>
    </row>
    <row r="27" spans="1:25" s="28" customFormat="1">
      <c r="A27" s="26">
        <f>'MSCI Data'!A28</f>
        <v>36889</v>
      </c>
      <c r="B27" s="27">
        <f t="shared" si="0"/>
        <v>5632.0909724600124</v>
      </c>
      <c r="C27" s="27">
        <f t="shared" si="2"/>
        <v>5400</v>
      </c>
      <c r="D27" s="27">
        <f t="shared" si="1"/>
        <v>232.09097246001238</v>
      </c>
      <c r="E27" s="27">
        <v>-720.34555441633017</v>
      </c>
      <c r="F27" s="27">
        <v>704.01137155750155</v>
      </c>
      <c r="G27" s="27">
        <v>61.486130472549348</v>
      </c>
      <c r="H27" s="27">
        <v>6.894621173246037</v>
      </c>
      <c r="I27" s="27">
        <v>32.190618178342334</v>
      </c>
      <c r="J27" s="27">
        <v>95.463275526171628</v>
      </c>
      <c r="K27" s="27">
        <v>420.29953750851882</v>
      </c>
      <c r="L27" s="27">
        <f>E27/'iBOXX Data'!C26+L26</f>
        <v>7.0401137155750151</v>
      </c>
      <c r="M27" s="27">
        <f>F27/'iBOXX Data'!B26+M26</f>
        <v>7.0401137155750151</v>
      </c>
      <c r="N27" s="27">
        <f>G27/'MSCI Data'!B28+N26</f>
        <v>5.4595686045560416</v>
      </c>
      <c r="O27" s="27">
        <f>H27/'MSCI Data'!C28+O26</f>
        <v>5.0434226775378006</v>
      </c>
      <c r="P27" s="27">
        <f>I27/'MSCI Data'!D28+P26</f>
        <v>5.3918309838209515</v>
      </c>
      <c r="Q27" s="27">
        <f>J27/'MSCI Data'!E28+Q26</f>
        <v>5.3877046878204764</v>
      </c>
      <c r="R27" s="27">
        <f>K27/'MSCI Data'!F28+R26</f>
        <v>10.083233622994868</v>
      </c>
      <c r="S27" s="27">
        <f>L27*'iBOXX Data'!C26</f>
        <v>704.01137155750155</v>
      </c>
      <c r="T27" s="27">
        <f>M27*'iBOXX Data'!B26</f>
        <v>704.01137155750155</v>
      </c>
      <c r="U27" s="27">
        <f>N27*'MSCI Data'!B28</f>
        <v>704.01137155750155</v>
      </c>
      <c r="V27" s="27">
        <f>O27*'MSCI Data'!C28</f>
        <v>704.01137155750155</v>
      </c>
      <c r="W27" s="27">
        <f>P27*'MSCI Data'!D28</f>
        <v>704.01137155750155</v>
      </c>
      <c r="X27" s="27">
        <f>Q27*'MSCI Data'!E28</f>
        <v>704.01137155750155</v>
      </c>
      <c r="Y27" s="27">
        <f>R27*'MSCI Data'!F28</f>
        <v>1408.0227431150033</v>
      </c>
    </row>
    <row r="28" spans="1:25">
      <c r="A28" s="20">
        <f>'MSCI Data'!A29</f>
        <v>36922</v>
      </c>
      <c r="B28" s="22">
        <f t="shared" si="0"/>
        <v>5940.3727757846982</v>
      </c>
      <c r="C28" s="22">
        <f t="shared" si="2"/>
        <v>5400</v>
      </c>
      <c r="D28" s="22">
        <f t="shared" si="1"/>
        <v>540.37277578469821</v>
      </c>
      <c r="E28" s="22"/>
      <c r="F28" s="22"/>
      <c r="G28" s="22"/>
      <c r="H28" s="22"/>
      <c r="I28" s="22"/>
      <c r="J28" s="22"/>
      <c r="K28" s="22"/>
      <c r="L28" s="22">
        <f>E28/'iBOXX Data'!C27+L27</f>
        <v>7.0401137155750151</v>
      </c>
      <c r="M28" s="22">
        <f>F28/'iBOXX Data'!B27+M27</f>
        <v>7.0401137155750151</v>
      </c>
      <c r="N28" s="22">
        <f>G28/'MSCI Data'!B29+N27</f>
        <v>5.4595686045560416</v>
      </c>
      <c r="O28" s="22">
        <f>H28/'MSCI Data'!C29+O27</f>
        <v>5.0434226775378006</v>
      </c>
      <c r="P28" s="22">
        <f>I28/'MSCI Data'!D29+P27</f>
        <v>5.3918309838209515</v>
      </c>
      <c r="Q28" s="22">
        <f>J28/'MSCI Data'!E29+Q27</f>
        <v>5.3877046878204764</v>
      </c>
      <c r="R28" s="22">
        <f>K28/'MSCI Data'!F29+R27</f>
        <v>10.083233622994868</v>
      </c>
      <c r="S28" s="22">
        <f>L28*'iBOXX Data'!C27</f>
        <v>709.06360128353856</v>
      </c>
      <c r="T28" s="22">
        <f>M28*'iBOXX Data'!B27</f>
        <v>703.16655791163248</v>
      </c>
      <c r="U28" s="22">
        <f>N28*'MSCI Data'!B29</f>
        <v>710.89042799924221</v>
      </c>
      <c r="V28" s="22">
        <f>O28*'MSCI Data'!C29</f>
        <v>718.88946845623809</v>
      </c>
      <c r="W28" s="22">
        <f>P28*'MSCI Data'!D29</f>
        <v>748.17046731499522</v>
      </c>
      <c r="X28" s="22">
        <f>Q28*'MSCI Data'!E29</f>
        <v>736.06821445003357</v>
      </c>
      <c r="Y28" s="22">
        <f>R28*'MSCI Data'!F29</f>
        <v>1614.1240383690185</v>
      </c>
    </row>
    <row r="29" spans="1:25">
      <c r="A29" s="20">
        <f>'MSCI Data'!A30</f>
        <v>36950</v>
      </c>
      <c r="B29" s="22">
        <f t="shared" si="0"/>
        <v>5658.8405175009457</v>
      </c>
      <c r="C29" s="22">
        <f t="shared" si="2"/>
        <v>5400</v>
      </c>
      <c r="D29" s="22">
        <f t="shared" si="1"/>
        <v>258.84051750094568</v>
      </c>
      <c r="E29" s="22"/>
      <c r="F29" s="22"/>
      <c r="G29" s="22"/>
      <c r="H29" s="22"/>
      <c r="I29" s="22"/>
      <c r="J29" s="22"/>
      <c r="K29" s="22"/>
      <c r="L29" s="22">
        <f>E29/'iBOXX Data'!C28+L28</f>
        <v>7.0401137155750151</v>
      </c>
      <c r="M29" s="22">
        <f>F29/'iBOXX Data'!B28+M28</f>
        <v>7.0401137155750151</v>
      </c>
      <c r="N29" s="22">
        <f>G29/'MSCI Data'!B30+N28</f>
        <v>5.4595686045560416</v>
      </c>
      <c r="O29" s="22">
        <f>H29/'MSCI Data'!C30+O28</f>
        <v>5.0434226775378006</v>
      </c>
      <c r="P29" s="22">
        <f>I29/'MSCI Data'!D30+P28</f>
        <v>5.3918309838209515</v>
      </c>
      <c r="Q29" s="22">
        <f>J29/'MSCI Data'!E30+Q28</f>
        <v>5.3877046878204764</v>
      </c>
      <c r="R29" s="22">
        <f>K29/'MSCI Data'!F30+R28</f>
        <v>10.083233622994868</v>
      </c>
      <c r="S29" s="22">
        <f>L29*'iBOXX Data'!C28</f>
        <v>712.22966524518836</v>
      </c>
      <c r="T29" s="22">
        <f>M29*'iBOXX Data'!B28</f>
        <v>706.54581249510852</v>
      </c>
      <c r="U29" s="22">
        <f>N29*'MSCI Data'!B30</f>
        <v>654.98444548858834</v>
      </c>
      <c r="V29" s="22">
        <f>O29*'MSCI Data'!C30</f>
        <v>678.18904744850806</v>
      </c>
      <c r="W29" s="22">
        <f>P29*'MSCI Data'!D30</f>
        <v>726.81881661906436</v>
      </c>
      <c r="X29" s="22">
        <f>Q29*'MSCI Data'!E30</f>
        <v>676.96509402464289</v>
      </c>
      <c r="Y29" s="22">
        <f>R29*'MSCI Data'!F30</f>
        <v>1503.1076361798448</v>
      </c>
    </row>
    <row r="30" spans="1:25">
      <c r="A30" s="20">
        <f>'MSCI Data'!A31</f>
        <v>36980</v>
      </c>
      <c r="B30" s="22">
        <f t="shared" si="0"/>
        <v>6062.8874326656996</v>
      </c>
      <c r="C30" s="22">
        <f t="shared" si="2"/>
        <v>6000</v>
      </c>
      <c r="D30" s="22">
        <f t="shared" si="1"/>
        <v>62.887432665699635</v>
      </c>
      <c r="E30" s="22">
        <v>75</v>
      </c>
      <c r="F30" s="22">
        <v>75</v>
      </c>
      <c r="G30" s="22">
        <v>75</v>
      </c>
      <c r="H30" s="22">
        <v>75</v>
      </c>
      <c r="I30" s="22">
        <v>75</v>
      </c>
      <c r="J30" s="22">
        <v>75</v>
      </c>
      <c r="K30" s="22">
        <v>150</v>
      </c>
      <c r="L30" s="22">
        <f>E30/'iBOXX Data'!C29+L29</f>
        <v>7.7755471927752406</v>
      </c>
      <c r="M30" s="22">
        <f>F30/'iBOXX Data'!B29+M29</f>
        <v>7.7837924463633144</v>
      </c>
      <c r="N30" s="22">
        <f>G30/'MSCI Data'!B31+N29</f>
        <v>6.1104407732621073</v>
      </c>
      <c r="O30" s="22">
        <f>H30/'MSCI Data'!C31+O29</f>
        <v>5.6177832227974118</v>
      </c>
      <c r="P30" s="22">
        <f>I30/'MSCI Data'!D31+P29</f>
        <v>5.9815927200795027</v>
      </c>
      <c r="Q30" s="22">
        <f>J30/'MSCI Data'!E31+Q29</f>
        <v>6.0011514406423316</v>
      </c>
      <c r="R30" s="22">
        <f>K30/'MSCI Data'!F31+R29</f>
        <v>11.161361992146022</v>
      </c>
      <c r="S30" s="22">
        <f>L30*'iBOXX Data'!C29</f>
        <v>792.95552560136355</v>
      </c>
      <c r="T30" s="22">
        <f>M30*'iBOXX Data'!B29</f>
        <v>784.99546821574017</v>
      </c>
      <c r="U30" s="22">
        <f>N30*'MSCI Data'!B31</f>
        <v>704.1060903029927</v>
      </c>
      <c r="V30" s="22">
        <f>O30*'MSCI Data'!C31</f>
        <v>733.57013323288606</v>
      </c>
      <c r="W30" s="22">
        <f>P30*'MSCI Data'!D31</f>
        <v>760.67914621251032</v>
      </c>
      <c r="X30" s="22">
        <f>Q30*'MSCI Data'!E31</f>
        <v>733.70077513293154</v>
      </c>
      <c r="Y30" s="22">
        <f>R30*'MSCI Data'!F31</f>
        <v>1552.880293967276</v>
      </c>
    </row>
    <row r="31" spans="1:25">
      <c r="A31" s="20">
        <f>'MSCI Data'!A32</f>
        <v>37011</v>
      </c>
      <c r="B31" s="22">
        <f t="shared" si="0"/>
        <v>6299.6721998667754</v>
      </c>
      <c r="C31" s="22">
        <f t="shared" si="2"/>
        <v>6000</v>
      </c>
      <c r="D31" s="22">
        <f t="shared" si="1"/>
        <v>299.67219986677537</v>
      </c>
      <c r="E31" s="22"/>
      <c r="F31" s="22"/>
      <c r="G31" s="22"/>
      <c r="H31" s="22"/>
      <c r="I31" s="22"/>
      <c r="J31" s="22"/>
      <c r="K31" s="22"/>
      <c r="L31" s="22">
        <f>E31/'iBOXX Data'!C30+L30</f>
        <v>7.7755471927752406</v>
      </c>
      <c r="M31" s="22">
        <f>F31/'iBOXX Data'!B30+M30</f>
        <v>7.7837924463633144</v>
      </c>
      <c r="N31" s="22">
        <f>G31/'MSCI Data'!B32+N30</f>
        <v>6.1104407732621073</v>
      </c>
      <c r="O31" s="22">
        <f>H31/'MSCI Data'!C32+O30</f>
        <v>5.6177832227974118</v>
      </c>
      <c r="P31" s="22">
        <f>I31/'MSCI Data'!D32+P30</f>
        <v>5.9815927200795027</v>
      </c>
      <c r="Q31" s="22">
        <f>J31/'MSCI Data'!E32+Q30</f>
        <v>6.0011514406423316</v>
      </c>
      <c r="R31" s="22">
        <f>K31/'MSCI Data'!F32+R30</f>
        <v>11.161361992146022</v>
      </c>
      <c r="S31" s="22">
        <f>L31*'iBOXX Data'!C30</f>
        <v>782.83712144657045</v>
      </c>
      <c r="T31" s="22">
        <f>M31*'iBOXX Data'!B30</f>
        <v>780.3251927479223</v>
      </c>
      <c r="U31" s="22">
        <f>N31*'MSCI Data'!B32</f>
        <v>750.05660491792366</v>
      </c>
      <c r="V31" s="22">
        <f>O31*'MSCI Data'!C32</f>
        <v>777.22030887402184</v>
      </c>
      <c r="W31" s="22">
        <f>P31*'MSCI Data'!D32</f>
        <v>800.93526521864544</v>
      </c>
      <c r="X31" s="22">
        <f>Q31*'MSCI Data'!E32</f>
        <v>787.89117264193169</v>
      </c>
      <c r="Y31" s="22">
        <f>R31*'MSCI Data'!F32</f>
        <v>1620.4065340197594</v>
      </c>
    </row>
    <row r="32" spans="1:25">
      <c r="A32" s="20">
        <f>'MSCI Data'!A33</f>
        <v>37042</v>
      </c>
      <c r="B32" s="22">
        <f t="shared" si="0"/>
        <v>6459.871178520958</v>
      </c>
      <c r="C32" s="22">
        <f t="shared" si="2"/>
        <v>6000</v>
      </c>
      <c r="D32" s="22">
        <f t="shared" si="1"/>
        <v>459.87117852095798</v>
      </c>
      <c r="E32" s="22"/>
      <c r="F32" s="22"/>
      <c r="G32" s="22"/>
      <c r="H32" s="22"/>
      <c r="I32" s="22"/>
      <c r="J32" s="22"/>
      <c r="K32" s="22"/>
      <c r="L32" s="22">
        <f>E32/'iBOXX Data'!C31+L31</f>
        <v>7.7755471927752406</v>
      </c>
      <c r="M32" s="22">
        <f>F32/'iBOXX Data'!B31+M31</f>
        <v>7.7837924463633144</v>
      </c>
      <c r="N32" s="22">
        <f>G32/'MSCI Data'!B33+N31</f>
        <v>6.1104407732621073</v>
      </c>
      <c r="O32" s="22">
        <f>H32/'MSCI Data'!C33+O31</f>
        <v>5.6177832227974118</v>
      </c>
      <c r="P32" s="22">
        <f>I32/'MSCI Data'!D33+P31</f>
        <v>5.9815927200795027</v>
      </c>
      <c r="Q32" s="22">
        <f>J32/'MSCI Data'!E33+Q31</f>
        <v>6.0011514406423316</v>
      </c>
      <c r="R32" s="22">
        <f>K32/'MSCI Data'!F33+R31</f>
        <v>11.161361992146022</v>
      </c>
      <c r="S32" s="22">
        <f>L32*'iBOXX Data'!C31</f>
        <v>784.7715222408691</v>
      </c>
      <c r="T32" s="22">
        <f>M32*'iBOXX Data'!B31</f>
        <v>786.86357840286746</v>
      </c>
      <c r="U32" s="22">
        <f>N32*'MSCI Data'!B33</f>
        <v>743.33512006733542</v>
      </c>
      <c r="V32" s="22">
        <f>O32*'MSCI Data'!C33</f>
        <v>776.43381922283038</v>
      </c>
      <c r="W32" s="22">
        <f>P32*'MSCI Data'!D33</f>
        <v>831.08249252784606</v>
      </c>
      <c r="X32" s="22">
        <f>Q32*'MSCI Data'!E33</f>
        <v>827.79882972220321</v>
      </c>
      <c r="Y32" s="22">
        <f>R32*'MSCI Data'!F33</f>
        <v>1709.585816337006</v>
      </c>
    </row>
    <row r="33" spans="1:25">
      <c r="A33" s="20">
        <f>'MSCI Data'!A34</f>
        <v>37071</v>
      </c>
      <c r="B33" s="22">
        <f t="shared" si="0"/>
        <v>6922.0300953846254</v>
      </c>
      <c r="C33" s="22">
        <f t="shared" si="2"/>
        <v>6600</v>
      </c>
      <c r="D33" s="22">
        <f t="shared" si="1"/>
        <v>322.03009538462538</v>
      </c>
      <c r="E33" s="22">
        <v>75</v>
      </c>
      <c r="F33" s="22">
        <v>75</v>
      </c>
      <c r="G33" s="22">
        <v>75</v>
      </c>
      <c r="H33" s="22">
        <v>75</v>
      </c>
      <c r="I33" s="22">
        <v>75</v>
      </c>
      <c r="J33" s="22">
        <v>75</v>
      </c>
      <c r="K33" s="22">
        <v>150</v>
      </c>
      <c r="L33" s="22">
        <f>E33/'iBOXX Data'!C32+L32</f>
        <v>8.5128484814592777</v>
      </c>
      <c r="M33" s="22">
        <f>F33/'iBOXX Data'!B32+M32</f>
        <v>8.5190865640103723</v>
      </c>
      <c r="N33" s="22">
        <f>G33/'MSCI Data'!B34+N32</f>
        <v>6.7515760100547215</v>
      </c>
      <c r="O33" s="22">
        <f>H33/'MSCI Data'!C34+O32</f>
        <v>6.1797914655849731</v>
      </c>
      <c r="P33" s="22">
        <f>I33/'MSCI Data'!D34+P32</f>
        <v>6.5485718552473289</v>
      </c>
      <c r="Q33" s="22">
        <f>J33/'MSCI Data'!E34+Q32</f>
        <v>6.5572837259752692</v>
      </c>
      <c r="R33" s="22">
        <f>K33/'MSCI Data'!F34+R32</f>
        <v>12.162630265292007</v>
      </c>
      <c r="S33" s="22">
        <f>L33*'iBOXX Data'!C32</f>
        <v>865.94672477651488</v>
      </c>
      <c r="T33" s="22">
        <f>M33*'iBOXX Data'!B32</f>
        <v>868.94682952905794</v>
      </c>
      <c r="U33" s="22">
        <f>N33*'MSCI Data'!B34</f>
        <v>789.79936165620131</v>
      </c>
      <c r="V33" s="22">
        <f>O33*'MSCI Data'!C34</f>
        <v>824.69317108231462</v>
      </c>
      <c r="W33" s="22">
        <f>P33*'MSCI Data'!D34</f>
        <v>866.24508501211665</v>
      </c>
      <c r="X33" s="22">
        <f>Q33*'MSCI Data'!E34</f>
        <v>884.31528328502486</v>
      </c>
      <c r="Y33" s="22">
        <f>R33*'MSCI Data'!F34</f>
        <v>1822.0836400433957</v>
      </c>
    </row>
    <row r="34" spans="1:25">
      <c r="A34" s="20">
        <f>'MSCI Data'!A35</f>
        <v>37103</v>
      </c>
      <c r="B34" s="22">
        <f t="shared" si="0"/>
        <v>6637.3112886329563</v>
      </c>
      <c r="C34" s="22">
        <f t="shared" si="2"/>
        <v>6600</v>
      </c>
      <c r="D34" s="22">
        <f t="shared" si="1"/>
        <v>37.311288632956348</v>
      </c>
      <c r="E34" s="22"/>
      <c r="F34" s="22"/>
      <c r="G34" s="22"/>
      <c r="H34" s="22"/>
      <c r="I34" s="22"/>
      <c r="J34" s="22"/>
      <c r="K34" s="22"/>
      <c r="L34" s="22">
        <f>E34/'iBOXX Data'!C33+L33</f>
        <v>8.5128484814592777</v>
      </c>
      <c r="M34" s="22">
        <f>F34/'iBOXX Data'!B33+M33</f>
        <v>8.5190865640103723</v>
      </c>
      <c r="N34" s="22">
        <f>G34/'MSCI Data'!B35+N33</f>
        <v>6.7515760100547215</v>
      </c>
      <c r="O34" s="22">
        <f>H34/'MSCI Data'!C35+O33</f>
        <v>6.1797914655849731</v>
      </c>
      <c r="P34" s="22">
        <f>I34/'MSCI Data'!D35+P33</f>
        <v>6.5485718552473289</v>
      </c>
      <c r="Q34" s="22">
        <f>J34/'MSCI Data'!E35+Q33</f>
        <v>6.5572837259752692</v>
      </c>
      <c r="R34" s="22">
        <f>K34/'MSCI Data'!F35+R33</f>
        <v>12.162630265292007</v>
      </c>
      <c r="S34" s="22">
        <f>L34*'iBOXX Data'!C33</f>
        <v>879.06095887387346</v>
      </c>
      <c r="T34" s="22">
        <f>M34*'iBOXX Data'!B33</f>
        <v>872.26927328902207</v>
      </c>
      <c r="U34" s="22">
        <f>N34*'MSCI Data'!B35</f>
        <v>765.62871954020545</v>
      </c>
      <c r="V34" s="22">
        <f>O34*'MSCI Data'!C35</f>
        <v>803.0639009527672</v>
      </c>
      <c r="W34" s="22">
        <f>P34*'MSCI Data'!D35</f>
        <v>823.41742507879906</v>
      </c>
      <c r="X34" s="22">
        <f>Q34*'MSCI Data'!E35</f>
        <v>846.80762037244619</v>
      </c>
      <c r="Y34" s="22">
        <f>R34*'MSCI Data'!F35</f>
        <v>1647.0633905258435</v>
      </c>
    </row>
    <row r="35" spans="1:25">
      <c r="A35" s="20">
        <f>'MSCI Data'!A36</f>
        <v>37134</v>
      </c>
      <c r="B35" s="22">
        <f t="shared" ref="B35:B66" si="3">SUM(S35:Y35)</f>
        <v>6380.0196041540739</v>
      </c>
      <c r="C35" s="22">
        <f t="shared" si="2"/>
        <v>6600</v>
      </c>
      <c r="D35" s="22">
        <f t="shared" ref="D35:D66" si="4">B35-$C35</f>
        <v>-219.98039584592607</v>
      </c>
      <c r="E35" s="22"/>
      <c r="F35" s="22"/>
      <c r="G35" s="22"/>
      <c r="H35" s="22"/>
      <c r="I35" s="22"/>
      <c r="J35" s="22"/>
      <c r="K35" s="22"/>
      <c r="L35" s="22">
        <f>E35/'iBOXX Data'!C34+L34</f>
        <v>8.5128484814592777</v>
      </c>
      <c r="M35" s="22">
        <f>F35/'iBOXX Data'!B34+M34</f>
        <v>8.5190865640103723</v>
      </c>
      <c r="N35" s="22">
        <f>G35/'MSCI Data'!B36+N34</f>
        <v>6.7515760100547215</v>
      </c>
      <c r="O35" s="22">
        <f>H35/'MSCI Data'!C36+O34</f>
        <v>6.1797914655849731</v>
      </c>
      <c r="P35" s="22">
        <f>I35/'MSCI Data'!D36+P34</f>
        <v>6.5485718552473289</v>
      </c>
      <c r="Q35" s="22">
        <f>J35/'MSCI Data'!E36+Q34</f>
        <v>6.5572837259752692</v>
      </c>
      <c r="R35" s="22">
        <f>K35/'MSCI Data'!F36+R34</f>
        <v>12.162630265292007</v>
      </c>
      <c r="S35" s="22">
        <f>L35*'iBOXX Data'!C34</f>
        <v>887.85808485222583</v>
      </c>
      <c r="T35" s="22">
        <f>M35*'iBOXX Data'!B34</f>
        <v>884.79233053811731</v>
      </c>
      <c r="U35" s="22">
        <f>N35*'MSCI Data'!B36</f>
        <v>716.67979346730874</v>
      </c>
      <c r="V35" s="22">
        <f>O35*'MSCI Data'!C36</f>
        <v>763.63683140233513</v>
      </c>
      <c r="W35" s="22">
        <f>P35*'MSCI Data'!D36</f>
        <v>798.79479490306915</v>
      </c>
      <c r="X35" s="22">
        <f>Q35*'MSCI Data'!E36</f>
        <v>760.25147518957272</v>
      </c>
      <c r="Y35" s="22">
        <f>R35*'MSCI Data'!F36</f>
        <v>1568.0062938014455</v>
      </c>
    </row>
    <row r="36" spans="1:25">
      <c r="A36" s="20">
        <f>'MSCI Data'!A37</f>
        <v>37162</v>
      </c>
      <c r="B36" s="22">
        <f t="shared" si="3"/>
        <v>6383.7793193303023</v>
      </c>
      <c r="C36" s="22">
        <f t="shared" ref="C36:C67" si="5">SUM(E36:K36)+C35</f>
        <v>7200</v>
      </c>
      <c r="D36" s="22">
        <f t="shared" si="4"/>
        <v>-816.22068066969769</v>
      </c>
      <c r="E36" s="22">
        <v>75</v>
      </c>
      <c r="F36" s="22">
        <v>75</v>
      </c>
      <c r="G36" s="22">
        <v>75</v>
      </c>
      <c r="H36" s="22">
        <v>75</v>
      </c>
      <c r="I36" s="22">
        <v>75</v>
      </c>
      <c r="J36" s="22">
        <v>75</v>
      </c>
      <c r="K36" s="22">
        <v>150</v>
      </c>
      <c r="L36" s="22">
        <f>E36/'iBOXX Data'!C35+L35</f>
        <v>9.2267796227289747</v>
      </c>
      <c r="M36" s="22">
        <f>F36/'iBOXX Data'!B35+M35</f>
        <v>9.2392709312083756</v>
      </c>
      <c r="N36" s="22">
        <f>G36/'MSCI Data'!B37+N35</f>
        <v>7.5390602603697152</v>
      </c>
      <c r="O36" s="22">
        <f>H36/'MSCI Data'!C37+O35</f>
        <v>6.8621679554403094</v>
      </c>
      <c r="P36" s="22">
        <f>I36/'MSCI Data'!D37+P35</f>
        <v>7.2907052413545923</v>
      </c>
      <c r="Q36" s="22">
        <f>J36/'MSCI Data'!E37+Q35</f>
        <v>7.2602549510197907</v>
      </c>
      <c r="R36" s="22">
        <f>K36/'MSCI Data'!F37+R35</f>
        <v>13.546138843045188</v>
      </c>
      <c r="S36" s="22">
        <f>L36*'iBOXX Data'!C35</f>
        <v>969.29301959565032</v>
      </c>
      <c r="T36" s="22">
        <f>M36*'iBOXX Data'!B35</f>
        <v>962.17767477604025</v>
      </c>
      <c r="U36" s="22">
        <f>N36*'MSCI Data'!B37</f>
        <v>718.02009919761167</v>
      </c>
      <c r="V36" s="22">
        <f>O36*'MSCI Data'!C37</f>
        <v>754.22087998244444</v>
      </c>
      <c r="W36" s="22">
        <f>P36*'MSCI Data'!D37</f>
        <v>736.79867169129511</v>
      </c>
      <c r="X36" s="22">
        <f>Q36*'MSCI Data'!E37</f>
        <v>774.59660072430142</v>
      </c>
      <c r="Y36" s="22">
        <f>R36*'MSCI Data'!F37</f>
        <v>1468.6723733629594</v>
      </c>
    </row>
    <row r="37" spans="1:25">
      <c r="A37" s="20">
        <f>'MSCI Data'!A38</f>
        <v>37195</v>
      </c>
      <c r="B37" s="22">
        <f t="shared" si="3"/>
        <v>6659.8701836151795</v>
      </c>
      <c r="C37" s="22">
        <f t="shared" si="5"/>
        <v>7200</v>
      </c>
      <c r="D37" s="22">
        <f t="shared" si="4"/>
        <v>-540.12981638482051</v>
      </c>
      <c r="E37" s="22"/>
      <c r="F37" s="22"/>
      <c r="G37" s="22"/>
      <c r="H37" s="22"/>
      <c r="I37" s="22"/>
      <c r="J37" s="22"/>
      <c r="K37" s="22"/>
      <c r="L37" s="22">
        <f>E37/'iBOXX Data'!C36+L36</f>
        <v>9.2267796227289747</v>
      </c>
      <c r="M37" s="22">
        <f>F37/'iBOXX Data'!B36+M36</f>
        <v>9.2392709312083756</v>
      </c>
      <c r="N37" s="22">
        <f>G37/'MSCI Data'!B38+N36</f>
        <v>7.5390602603697152</v>
      </c>
      <c r="O37" s="22">
        <f>H37/'MSCI Data'!C38+O36</f>
        <v>6.8621679554403094</v>
      </c>
      <c r="P37" s="22">
        <f>I37/'MSCI Data'!D38+P36</f>
        <v>7.2907052413545923</v>
      </c>
      <c r="Q37" s="22">
        <f>J37/'MSCI Data'!E38+Q36</f>
        <v>7.2602549510197907</v>
      </c>
      <c r="R37" s="22">
        <f>K37/'MSCI Data'!F38+R36</f>
        <v>13.546138843045188</v>
      </c>
      <c r="S37" s="22">
        <f>L37*'iBOXX Data'!C36</f>
        <v>993.65998137799829</v>
      </c>
      <c r="T37" s="22">
        <f>M37*'iBOXX Data'!B36</f>
        <v>977.23768639390983</v>
      </c>
      <c r="U37" s="22">
        <f>N37*'MSCI Data'!B38</f>
        <v>748.93024626512749</v>
      </c>
      <c r="V37" s="22">
        <f>O37*'MSCI Data'!C38</f>
        <v>778.58157622425745</v>
      </c>
      <c r="W37" s="22">
        <f>P37*'MSCI Data'!D38</f>
        <v>791.26023984421386</v>
      </c>
      <c r="X37" s="22">
        <f>Q37*'MSCI Data'!E38</f>
        <v>793.83627634450397</v>
      </c>
      <c r="Y37" s="22">
        <f>R37*'MSCI Data'!F38</f>
        <v>1576.3641771651687</v>
      </c>
    </row>
    <row r="38" spans="1:25">
      <c r="A38" s="20">
        <f>'MSCI Data'!A39</f>
        <v>37225</v>
      </c>
      <c r="B38" s="22">
        <f t="shared" si="3"/>
        <v>7027.8896500821365</v>
      </c>
      <c r="C38" s="22">
        <f t="shared" si="5"/>
        <v>7200</v>
      </c>
      <c r="D38" s="22">
        <f t="shared" si="4"/>
        <v>-172.11034991786346</v>
      </c>
      <c r="E38" s="22"/>
      <c r="F38" s="22"/>
      <c r="G38" s="22"/>
      <c r="H38" s="22"/>
      <c r="I38" s="22"/>
      <c r="J38" s="22"/>
      <c r="K38" s="22"/>
      <c r="L38" s="22">
        <f>E38/'iBOXX Data'!C37+L37</f>
        <v>9.2267796227289747</v>
      </c>
      <c r="M38" s="22">
        <f>F38/'iBOXX Data'!B37+M37</f>
        <v>9.2392709312083756</v>
      </c>
      <c r="N38" s="22">
        <f>G38/'MSCI Data'!B39+N37</f>
        <v>7.5390602603697152</v>
      </c>
      <c r="O38" s="22">
        <f>H38/'MSCI Data'!C39+O37</f>
        <v>6.8621679554403094</v>
      </c>
      <c r="P38" s="22">
        <f>I38/'MSCI Data'!D39+P37</f>
        <v>7.2907052413545923</v>
      </c>
      <c r="Q38" s="22">
        <f>J38/'MSCI Data'!E39+Q37</f>
        <v>7.2602549510197907</v>
      </c>
      <c r="R38" s="22">
        <f>K38/'MSCI Data'!F39+R37</f>
        <v>13.546138843045188</v>
      </c>
      <c r="S38" s="22">
        <f>L38*'iBOXX Data'!C37</f>
        <v>988.36281577314014</v>
      </c>
      <c r="T38" s="22">
        <f>M38*'iBOXX Data'!B37</f>
        <v>979.08554058015159</v>
      </c>
      <c r="U38" s="22">
        <f>N38*'MSCI Data'!B39</f>
        <v>783.08218924460232</v>
      </c>
      <c r="V38" s="22">
        <f>O38*'MSCI Data'!C39</f>
        <v>808.91235858730363</v>
      </c>
      <c r="W38" s="22">
        <f>P38*'MSCI Data'!D39</f>
        <v>860.08449732260124</v>
      </c>
      <c r="X38" s="22">
        <f>Q38*'MSCI Data'!E39</f>
        <v>858.74295560662085</v>
      </c>
      <c r="Y38" s="22">
        <f>R38*'MSCI Data'!F39</f>
        <v>1749.6192929677165</v>
      </c>
    </row>
    <row r="39" spans="1:25" s="28" customFormat="1">
      <c r="A39" s="26">
        <f>'MSCI Data'!A40</f>
        <v>37256</v>
      </c>
      <c r="B39" s="27">
        <f t="shared" si="3"/>
        <v>7837.2374284369007</v>
      </c>
      <c r="C39" s="27">
        <f t="shared" si="5"/>
        <v>7800</v>
      </c>
      <c r="D39" s="27">
        <f t="shared" si="4"/>
        <v>37.2374284369007</v>
      </c>
      <c r="E39" s="27">
        <v>1.003333057046234</v>
      </c>
      <c r="F39" s="27">
        <v>6.3898786611224523</v>
      </c>
      <c r="G39" s="27">
        <v>172.2213246690161</v>
      </c>
      <c r="H39" s="27">
        <v>145.14643349351661</v>
      </c>
      <c r="I39" s="27">
        <v>100.90597581414363</v>
      </c>
      <c r="J39" s="27">
        <v>111.61859661068638</v>
      </c>
      <c r="K39" s="27">
        <v>62.714457694468592</v>
      </c>
      <c r="L39" s="27">
        <f>E39/'iBOXX Data'!C38+L38</f>
        <v>9.2362391029086677</v>
      </c>
      <c r="M39" s="27">
        <f>F39/'iBOXX Data'!B38+M38</f>
        <v>9.2999304970060059</v>
      </c>
      <c r="N39" s="27">
        <f>G39/'MSCI Data'!B40+N38</f>
        <v>9.1471025075127237</v>
      </c>
      <c r="O39" s="27">
        <f>H39/'MSCI Data'!C40+O38</f>
        <v>8.0557082357915686</v>
      </c>
      <c r="P39" s="27">
        <f>I39/'MSCI Data'!D40+P38</f>
        <v>8.1278908035726598</v>
      </c>
      <c r="Q39" s="27">
        <f>J39/'MSCI Data'!E40+Q38</f>
        <v>8.1938330424440657</v>
      </c>
      <c r="R39" s="27">
        <f>K39/'MSCI Data'!F40+R38</f>
        <v>13.994067260261591</v>
      </c>
      <c r="S39" s="27">
        <f>L39*'iBOXX Data'!C38</f>
        <v>979.6546785546127</v>
      </c>
      <c r="T39" s="27">
        <f>M39*'iBOXX Data'!B38</f>
        <v>979.6546785546127</v>
      </c>
      <c r="U39" s="27">
        <f>N39*'MSCI Data'!B40</f>
        <v>979.6546785546127</v>
      </c>
      <c r="V39" s="27">
        <f>O39*'MSCI Data'!C40</f>
        <v>979.6546785546127</v>
      </c>
      <c r="W39" s="27">
        <f>P39*'MSCI Data'!D40</f>
        <v>979.6546785546127</v>
      </c>
      <c r="X39" s="27">
        <f>Q39*'MSCI Data'!E40</f>
        <v>979.65467855461247</v>
      </c>
      <c r="Y39" s="27">
        <f>R39*'MSCI Data'!F40</f>
        <v>1959.3093571092252</v>
      </c>
    </row>
    <row r="40" spans="1:25">
      <c r="A40" s="20">
        <f>'MSCI Data'!A41</f>
        <v>37287</v>
      </c>
      <c r="B40" s="22">
        <f t="shared" si="3"/>
        <v>7959.5554526560472</v>
      </c>
      <c r="C40" s="22">
        <f t="shared" si="5"/>
        <v>7800</v>
      </c>
      <c r="D40" s="22">
        <f t="shared" si="4"/>
        <v>159.55545265604724</v>
      </c>
      <c r="E40" s="22"/>
      <c r="F40" s="22"/>
      <c r="G40" s="22"/>
      <c r="H40" s="22"/>
      <c r="I40" s="22"/>
      <c r="J40" s="22"/>
      <c r="K40" s="22"/>
      <c r="L40" s="22">
        <f>E40/'iBOXX Data'!C39+L39</f>
        <v>9.2362391029086677</v>
      </c>
      <c r="M40" s="22">
        <f>F40/'iBOXX Data'!B39+M39</f>
        <v>9.2999304970060059</v>
      </c>
      <c r="N40" s="22">
        <f>G40/'MSCI Data'!B41+N39</f>
        <v>9.1471025075127237</v>
      </c>
      <c r="O40" s="22">
        <f>H40/'MSCI Data'!C41+O39</f>
        <v>8.0557082357915686</v>
      </c>
      <c r="P40" s="22">
        <f>I40/'MSCI Data'!D41+P39</f>
        <v>8.1278908035726598</v>
      </c>
      <c r="Q40" s="22">
        <f>J40/'MSCI Data'!E41+Q39</f>
        <v>8.1938330424440657</v>
      </c>
      <c r="R40" s="22">
        <f>K40/'MSCI Data'!F41+R39</f>
        <v>13.994067260261591</v>
      </c>
      <c r="S40" s="22">
        <f>L40*'iBOXX Data'!C39</f>
        <v>982.30597673743989</v>
      </c>
      <c r="T40" s="22">
        <f>M40*'iBOXX Data'!B39</f>
        <v>978.16668967509179</v>
      </c>
      <c r="U40" s="22">
        <f>N40*'MSCI Data'!B41</f>
        <v>959.71399508823504</v>
      </c>
      <c r="V40" s="22">
        <f>O40*'MSCI Data'!C41</f>
        <v>954.52086885894289</v>
      </c>
      <c r="W40" s="22">
        <f>P40*'MSCI Data'!D41</f>
        <v>994.60999763318637</v>
      </c>
      <c r="X40" s="22">
        <f>Q40*'MSCI Data'!E41</f>
        <v>997.84498790883833</v>
      </c>
      <c r="Y40" s="22">
        <f>R40*'MSCI Data'!F41</f>
        <v>2092.3929367543133</v>
      </c>
    </row>
    <row r="41" spans="1:25">
      <c r="A41" s="20">
        <f>'MSCI Data'!A42</f>
        <v>37315</v>
      </c>
      <c r="B41" s="22">
        <f t="shared" si="3"/>
        <v>7942.1723586978933</v>
      </c>
      <c r="C41" s="22">
        <f t="shared" si="5"/>
        <v>7800</v>
      </c>
      <c r="D41" s="22">
        <f t="shared" si="4"/>
        <v>142.17235869789329</v>
      </c>
      <c r="E41" s="22"/>
      <c r="F41" s="22"/>
      <c r="G41" s="22"/>
      <c r="H41" s="22"/>
      <c r="I41" s="22"/>
      <c r="J41" s="22"/>
      <c r="K41" s="22"/>
      <c r="L41" s="22">
        <f>E41/'iBOXX Data'!C40+L40</f>
        <v>9.2362391029086677</v>
      </c>
      <c r="M41" s="22">
        <f>F41/'iBOXX Data'!B40+M40</f>
        <v>9.2999304970060059</v>
      </c>
      <c r="N41" s="22">
        <f>G41/'MSCI Data'!B42+N40</f>
        <v>9.1471025075127237</v>
      </c>
      <c r="O41" s="22">
        <f>H41/'MSCI Data'!C42+O40</f>
        <v>8.0557082357915686</v>
      </c>
      <c r="P41" s="22">
        <f>I41/'MSCI Data'!D42+P40</f>
        <v>8.1278908035726598</v>
      </c>
      <c r="Q41" s="22">
        <f>J41/'MSCI Data'!E42+Q40</f>
        <v>8.1938330424440657</v>
      </c>
      <c r="R41" s="22">
        <f>K41/'MSCI Data'!F42+R40</f>
        <v>13.994067260261591</v>
      </c>
      <c r="S41" s="22">
        <f>L41*'iBOXX Data'!C40</f>
        <v>983.45487261666506</v>
      </c>
      <c r="T41" s="22">
        <f>M41*'iBOXX Data'!B40</f>
        <v>983.65364866832522</v>
      </c>
      <c r="U41" s="22">
        <f>N41*'MSCI Data'!B42</f>
        <v>953.58543640820142</v>
      </c>
      <c r="V41" s="22">
        <f>O41*'MSCI Data'!C42</f>
        <v>941.87340692875023</v>
      </c>
      <c r="W41" s="22">
        <f>P41*'MSCI Data'!D42</f>
        <v>992.90314056443606</v>
      </c>
      <c r="X41" s="22">
        <f>Q41*'MSCI Data'!E42</f>
        <v>972.19829048598842</v>
      </c>
      <c r="Y41" s="22">
        <f>R41*'MSCI Data'!F42</f>
        <v>2114.5035630255265</v>
      </c>
    </row>
    <row r="42" spans="1:25">
      <c r="A42" s="20">
        <f>'MSCI Data'!A43</f>
        <v>37344</v>
      </c>
      <c r="B42" s="22">
        <f t="shared" si="3"/>
        <v>8808.5515686458784</v>
      </c>
      <c r="C42" s="22">
        <f t="shared" si="5"/>
        <v>8400</v>
      </c>
      <c r="D42" s="22">
        <f t="shared" si="4"/>
        <v>408.55156864587843</v>
      </c>
      <c r="E42" s="22">
        <v>75</v>
      </c>
      <c r="F42" s="22">
        <v>75</v>
      </c>
      <c r="G42" s="22">
        <v>75</v>
      </c>
      <c r="H42" s="22">
        <v>75</v>
      </c>
      <c r="I42" s="22">
        <v>75</v>
      </c>
      <c r="J42" s="22">
        <v>75</v>
      </c>
      <c r="K42" s="22">
        <v>150</v>
      </c>
      <c r="L42" s="22">
        <f>E42/'iBOXX Data'!C41+L41</f>
        <v>9.9479015325436784</v>
      </c>
      <c r="M42" s="22">
        <f>F42/'iBOXX Data'!B41+M41</f>
        <v>10.010696228620866</v>
      </c>
      <c r="N42" s="22">
        <f>G42/'MSCI Data'!B43+N41</f>
        <v>9.8371383893785804</v>
      </c>
      <c r="O42" s="22">
        <f>H42/'MSCI Data'!C43+O41</f>
        <v>8.6604981720870278</v>
      </c>
      <c r="P42" s="22">
        <f>I42/'MSCI Data'!D43+P41</f>
        <v>8.7098274888613005</v>
      </c>
      <c r="Q42" s="22">
        <f>J42/'MSCI Data'!E43+Q41</f>
        <v>8.8089905227590268</v>
      </c>
      <c r="R42" s="22">
        <f>K42/'MSCI Data'!F43+R41</f>
        <v>14.942114283393938</v>
      </c>
      <c r="S42" s="22">
        <f>L42*'iBOXX Data'!C41</f>
        <v>1048.3799395219221</v>
      </c>
      <c r="T42" s="22">
        <f>M42*'iBOXX Data'!B41</f>
        <v>1056.3286660440738</v>
      </c>
      <c r="U42" s="22">
        <f>N42*'MSCI Data'!B43</f>
        <v>1069.1985715415578</v>
      </c>
      <c r="V42" s="22">
        <f>O42*'MSCI Data'!C43</f>
        <v>1073.9883783205123</v>
      </c>
      <c r="W42" s="22">
        <f>P42*'MSCI Data'!D43</f>
        <v>1122.5225667644443</v>
      </c>
      <c r="X42" s="22">
        <f>Q42*'MSCI Data'!E43</f>
        <v>1073.9921245347805</v>
      </c>
      <c r="Y42" s="22">
        <f>R42*'MSCI Data'!F43</f>
        <v>2364.1413219185888</v>
      </c>
    </row>
    <row r="43" spans="1:25">
      <c r="A43" s="20">
        <f>'MSCI Data'!A44</f>
        <v>37376</v>
      </c>
      <c r="B43" s="22">
        <f t="shared" si="3"/>
        <v>8577.5446220827616</v>
      </c>
      <c r="C43" s="22">
        <f t="shared" si="5"/>
        <v>8400</v>
      </c>
      <c r="D43" s="22">
        <f t="shared" si="4"/>
        <v>177.54462208276163</v>
      </c>
      <c r="E43" s="22"/>
      <c r="F43" s="22"/>
      <c r="G43" s="22"/>
      <c r="H43" s="22"/>
      <c r="I43" s="22"/>
      <c r="J43" s="22"/>
      <c r="K43" s="22"/>
      <c r="L43" s="22">
        <f>E43/'iBOXX Data'!C42+L42</f>
        <v>9.9479015325436784</v>
      </c>
      <c r="M43" s="22">
        <f>F43/'iBOXX Data'!B42+M42</f>
        <v>10.010696228620866</v>
      </c>
      <c r="N43" s="22">
        <f>G43/'MSCI Data'!B44+N42</f>
        <v>9.8371383893785804</v>
      </c>
      <c r="O43" s="22">
        <f>H43/'MSCI Data'!C44+O42</f>
        <v>8.6604981720870278</v>
      </c>
      <c r="P43" s="22">
        <f>I43/'MSCI Data'!D44+P42</f>
        <v>8.7098274888613005</v>
      </c>
      <c r="Q43" s="22">
        <f>J43/'MSCI Data'!E44+Q42</f>
        <v>8.8089905227590268</v>
      </c>
      <c r="R43" s="22">
        <f>K43/'MSCI Data'!F44+R42</f>
        <v>14.942114283393938</v>
      </c>
      <c r="S43" s="22">
        <f>L43*'iBOXX Data'!C42</f>
        <v>1059.8022740727329</v>
      </c>
      <c r="T43" s="22">
        <f>M43*'iBOXX Data'!B42</f>
        <v>1075.8495236898843</v>
      </c>
      <c r="U43" s="22">
        <f>N43*'MSCI Data'!B44</f>
        <v>1024.3412204859915</v>
      </c>
      <c r="V43" s="22">
        <f>O43*'MSCI Data'!C44</f>
        <v>1032.3313821127738</v>
      </c>
      <c r="W43" s="22">
        <f>P43*'MSCI Data'!D44</f>
        <v>1115.7289013231325</v>
      </c>
      <c r="X43" s="22">
        <f>Q43*'MSCI Data'!E44</f>
        <v>971.54356475509314</v>
      </c>
      <c r="Y43" s="22">
        <f>R43*'MSCI Data'!F44</f>
        <v>2297.9477556431534</v>
      </c>
    </row>
    <row r="44" spans="1:25">
      <c r="A44" s="20">
        <f>'MSCI Data'!A45</f>
        <v>37407</v>
      </c>
      <c r="B44" s="22">
        <f t="shared" si="3"/>
        <v>8313.7463111786328</v>
      </c>
      <c r="C44" s="22">
        <f t="shared" si="5"/>
        <v>8400</v>
      </c>
      <c r="D44" s="22">
        <f t="shared" si="4"/>
        <v>-86.253688821367177</v>
      </c>
      <c r="E44" s="22"/>
      <c r="F44" s="22"/>
      <c r="G44" s="22"/>
      <c r="H44" s="22"/>
      <c r="I44" s="22"/>
      <c r="J44" s="22"/>
      <c r="K44" s="22"/>
      <c r="L44" s="22">
        <f>E44/'iBOXX Data'!C43+L43</f>
        <v>9.9479015325436784</v>
      </c>
      <c r="M44" s="22">
        <f>F44/'iBOXX Data'!B43+M43</f>
        <v>10.010696228620866</v>
      </c>
      <c r="N44" s="22">
        <f>G44/'MSCI Data'!B45+N43</f>
        <v>9.8371383893785804</v>
      </c>
      <c r="O44" s="22">
        <f>H44/'MSCI Data'!C45+O43</f>
        <v>8.6604981720870278</v>
      </c>
      <c r="P44" s="22">
        <f>I44/'MSCI Data'!D45+P43</f>
        <v>8.7098274888613005</v>
      </c>
      <c r="Q44" s="22">
        <f>J44/'MSCI Data'!E45+Q43</f>
        <v>8.8089905227590268</v>
      </c>
      <c r="R44" s="22">
        <f>K44/'MSCI Data'!F45+R43</f>
        <v>14.942114283393938</v>
      </c>
      <c r="S44" s="22">
        <f>L44*'iBOXX Data'!C43</f>
        <v>1061.5156242553544</v>
      </c>
      <c r="T44" s="22">
        <f>M44*'iBOXX Data'!B43</f>
        <v>1084.5588294087845</v>
      </c>
      <c r="U44" s="22">
        <f>N44*'MSCI Data'!B45</f>
        <v>980.76269742104455</v>
      </c>
      <c r="V44" s="22">
        <f>O44*'MSCI Data'!C45</f>
        <v>1002.7124783642361</v>
      </c>
      <c r="W44" s="22">
        <f>P44*'MSCI Data'!D45</f>
        <v>1080.2799034434672</v>
      </c>
      <c r="X44" s="22">
        <f>Q44*'MSCI Data'!E45</f>
        <v>928.64378090925663</v>
      </c>
      <c r="Y44" s="22">
        <f>R44*'MSCI Data'!F45</f>
        <v>2175.2729973764895</v>
      </c>
    </row>
    <row r="45" spans="1:25">
      <c r="A45" s="20">
        <f>'MSCI Data'!A46</f>
        <v>37435</v>
      </c>
      <c r="B45" s="22">
        <f t="shared" si="3"/>
        <v>8264.2810774449863</v>
      </c>
      <c r="C45" s="22">
        <f t="shared" si="5"/>
        <v>9000</v>
      </c>
      <c r="D45" s="22">
        <f t="shared" si="4"/>
        <v>-735.71892255501371</v>
      </c>
      <c r="E45" s="22">
        <v>75</v>
      </c>
      <c r="F45" s="22">
        <v>75</v>
      </c>
      <c r="G45" s="22">
        <v>75</v>
      </c>
      <c r="H45" s="22">
        <v>75</v>
      </c>
      <c r="I45" s="22">
        <v>75</v>
      </c>
      <c r="J45" s="22">
        <v>75</v>
      </c>
      <c r="K45" s="22">
        <v>150</v>
      </c>
      <c r="L45" s="22">
        <f>E45/'iBOXX Data'!C44+L44</f>
        <v>10.63886151138712</v>
      </c>
      <c r="M45" s="22">
        <f>F45/'iBOXX Data'!B44+M44</f>
        <v>10.694316682544848</v>
      </c>
      <c r="N45" s="22">
        <f>G45/'MSCI Data'!B46+N44</f>
        <v>10.662674988167794</v>
      </c>
      <c r="O45" s="22">
        <f>H45/'MSCI Data'!C46+O44</f>
        <v>9.3841569910758356</v>
      </c>
      <c r="P45" s="22">
        <f>I45/'MSCI Data'!D46+P44</f>
        <v>9.3733681417853028</v>
      </c>
      <c r="Q45" s="22">
        <f>J45/'MSCI Data'!E46+Q44</f>
        <v>9.6242079140633745</v>
      </c>
      <c r="R45" s="22">
        <f>K45/'MSCI Data'!F46+R44</f>
        <v>16.121730514913285</v>
      </c>
      <c r="S45" s="22">
        <f>L45*'iBOXX Data'!C44</f>
        <v>1154.7913595366517</v>
      </c>
      <c r="T45" s="22">
        <f>M45*'iBOXX Data'!B44</f>
        <v>1173.2734832419951</v>
      </c>
      <c r="U45" s="22">
        <f>N45*'MSCI Data'!B46</f>
        <v>968.70402267504403</v>
      </c>
      <c r="V45" s="22">
        <f>O45*'MSCI Data'!C46</f>
        <v>972.57403055509963</v>
      </c>
      <c r="W45" s="22">
        <f>P45*'MSCI Data'!D46</f>
        <v>1059.4718010659928</v>
      </c>
      <c r="X45" s="22">
        <f>Q45*'MSCI Data'!E46</f>
        <v>885.42712809383045</v>
      </c>
      <c r="Y45" s="22">
        <f>R45*'MSCI Data'!F46</f>
        <v>2050.0392522763732</v>
      </c>
    </row>
    <row r="46" spans="1:25">
      <c r="A46" s="20">
        <f>'MSCI Data'!A47</f>
        <v>37468</v>
      </c>
      <c r="B46" s="22">
        <f t="shared" si="3"/>
        <v>7781.4630264504913</v>
      </c>
      <c r="C46" s="22">
        <f t="shared" si="5"/>
        <v>9000</v>
      </c>
      <c r="D46" s="22">
        <f t="shared" si="4"/>
        <v>-1218.5369735495087</v>
      </c>
      <c r="E46" s="22"/>
      <c r="F46" s="22"/>
      <c r="G46" s="22"/>
      <c r="H46" s="22"/>
      <c r="I46" s="22"/>
      <c r="J46" s="22"/>
      <c r="K46" s="22"/>
      <c r="L46" s="22">
        <f>E46/'iBOXX Data'!C45+L45</f>
        <v>10.63886151138712</v>
      </c>
      <c r="M46" s="22">
        <f>F46/'iBOXX Data'!B45+M45</f>
        <v>10.694316682544848</v>
      </c>
      <c r="N46" s="22">
        <f>G46/'MSCI Data'!B47+N45</f>
        <v>10.662674988167794</v>
      </c>
      <c r="O46" s="22">
        <f>H46/'MSCI Data'!C47+O45</f>
        <v>9.3841569910758356</v>
      </c>
      <c r="P46" s="22">
        <f>I46/'MSCI Data'!D47+P45</f>
        <v>9.3733681417853028</v>
      </c>
      <c r="Q46" s="22">
        <f>J46/'MSCI Data'!E47+Q45</f>
        <v>9.6242079140633745</v>
      </c>
      <c r="R46" s="22">
        <f>K46/'MSCI Data'!F47+R45</f>
        <v>16.121730514913285</v>
      </c>
      <c r="S46" s="22">
        <f>L46*'iBOXX Data'!C45</f>
        <v>1171.7915496849787</v>
      </c>
      <c r="T46" s="22">
        <f>M46*'iBOXX Data'!B45</f>
        <v>1185.7858337605726</v>
      </c>
      <c r="U46" s="22">
        <f>N46*'MSCI Data'!B47</f>
        <v>866.34234278863323</v>
      </c>
      <c r="V46" s="22">
        <f>O46*'MSCI Data'!C47</f>
        <v>876.57410453639375</v>
      </c>
      <c r="W46" s="22">
        <f>P46*'MSCI Data'!D47</f>
        <v>951.20939902837256</v>
      </c>
      <c r="X46" s="22">
        <f>Q46*'MSCI Data'!E47</f>
        <v>826.91194397632512</v>
      </c>
      <c r="Y46" s="22">
        <f>R46*'MSCI Data'!F47</f>
        <v>1902.8478526752151</v>
      </c>
    </row>
    <row r="47" spans="1:25">
      <c r="A47" s="20">
        <f>'MSCI Data'!A48</f>
        <v>37498</v>
      </c>
      <c r="B47" s="22">
        <f t="shared" si="3"/>
        <v>7828.0868429107923</v>
      </c>
      <c r="C47" s="22">
        <f t="shared" si="5"/>
        <v>9000</v>
      </c>
      <c r="D47" s="22">
        <f t="shared" si="4"/>
        <v>-1171.9131570892077</v>
      </c>
      <c r="E47" s="22"/>
      <c r="F47" s="22"/>
      <c r="G47" s="22"/>
      <c r="H47" s="22"/>
      <c r="I47" s="22"/>
      <c r="J47" s="22"/>
      <c r="K47" s="22"/>
      <c r="L47" s="22">
        <f>E47/'iBOXX Data'!C46+L46</f>
        <v>10.63886151138712</v>
      </c>
      <c r="M47" s="22">
        <f>F47/'iBOXX Data'!B46+M46</f>
        <v>10.694316682544848</v>
      </c>
      <c r="N47" s="22">
        <f>G47/'MSCI Data'!B48+N46</f>
        <v>10.662674988167794</v>
      </c>
      <c r="O47" s="22">
        <f>H47/'MSCI Data'!C48+O46</f>
        <v>9.3841569910758356</v>
      </c>
      <c r="P47" s="22">
        <f>I47/'MSCI Data'!D48+P46</f>
        <v>9.3733681417853028</v>
      </c>
      <c r="Q47" s="22">
        <f>J47/'MSCI Data'!E48+Q46</f>
        <v>9.6242079140633745</v>
      </c>
      <c r="R47" s="22">
        <f>K47/'MSCI Data'!F48+R46</f>
        <v>16.121730514913285</v>
      </c>
      <c r="S47" s="22">
        <f>L47*'iBOXX Data'!C46</f>
        <v>1187.4683717379269</v>
      </c>
      <c r="T47" s="22">
        <f>M47*'iBOXX Data'!B46</f>
        <v>1204.2870016213753</v>
      </c>
      <c r="U47" s="22">
        <f>N47*'MSCI Data'!B48</f>
        <v>863.14354029218293</v>
      </c>
      <c r="V47" s="22">
        <f>O47*'MSCI Data'!C48</f>
        <v>879.10782692398436</v>
      </c>
      <c r="W47" s="22">
        <f>P47*'MSCI Data'!D48</f>
        <v>935.08720582450189</v>
      </c>
      <c r="X47" s="22">
        <f>Q47*'MSCI Data'!E48</f>
        <v>829.2217538757003</v>
      </c>
      <c r="Y47" s="22">
        <f>R47*'MSCI Data'!F48</f>
        <v>1929.7711426351202</v>
      </c>
    </row>
    <row r="48" spans="1:25">
      <c r="A48" s="20">
        <f>'MSCI Data'!A49</f>
        <v>37529</v>
      </c>
      <c r="B48" s="22">
        <f t="shared" si="3"/>
        <v>7772.6227099048328</v>
      </c>
      <c r="C48" s="22">
        <f t="shared" si="5"/>
        <v>9600</v>
      </c>
      <c r="D48" s="22">
        <f t="shared" si="4"/>
        <v>-1827.3772900951672</v>
      </c>
      <c r="E48" s="22">
        <v>75</v>
      </c>
      <c r="F48" s="22">
        <v>75</v>
      </c>
      <c r="G48" s="22">
        <v>75</v>
      </c>
      <c r="H48" s="22">
        <v>75</v>
      </c>
      <c r="I48" s="22">
        <v>75</v>
      </c>
      <c r="J48" s="22">
        <v>75</v>
      </c>
      <c r="K48" s="22">
        <v>150</v>
      </c>
      <c r="L48" s="22">
        <f>E48/'iBOXX Data'!C47+L47</f>
        <v>11.298036517694412</v>
      </c>
      <c r="M48" s="22">
        <f>F48/'iBOXX Data'!B47+M47</f>
        <v>11.346093861653216</v>
      </c>
      <c r="N48" s="22">
        <f>G48/'MSCI Data'!B49+N47</f>
        <v>11.738560800820212</v>
      </c>
      <c r="O48" s="22">
        <f>H48/'MSCI Data'!C49+O47</f>
        <v>10.349780784046095</v>
      </c>
      <c r="P48" s="22">
        <f>I48/'MSCI Data'!D49+P47</f>
        <v>10.22506016994792</v>
      </c>
      <c r="Q48" s="22">
        <f>J48/'MSCI Data'!E49+Q47</f>
        <v>10.6144376473615</v>
      </c>
      <c r="R48" s="22">
        <f>K48/'MSCI Data'!F49+R47</f>
        <v>17.540036112492711</v>
      </c>
      <c r="S48" s="22">
        <f>L48*'iBOXX Data'!C47</f>
        <v>1285.4746170883575</v>
      </c>
      <c r="T48" s="22">
        <f>M48*'iBOXX Data'!B47</f>
        <v>1305.5950206604355</v>
      </c>
      <c r="U48" s="22">
        <f>N48*'MSCI Data'!B49</f>
        <v>818.29507342517684</v>
      </c>
      <c r="V48" s="22">
        <f>O48*'MSCI Data'!C49</f>
        <v>803.86747349686016</v>
      </c>
      <c r="W48" s="22">
        <f>P48*'MSCI Data'!D49</f>
        <v>900.41879856561388</v>
      </c>
      <c r="X48" s="22">
        <f>Q48*'MSCI Data'!E49</f>
        <v>803.93750741115991</v>
      </c>
      <c r="Y48" s="22">
        <f>R48*'MSCI Data'!F49</f>
        <v>1855.0342192572291</v>
      </c>
    </row>
    <row r="49" spans="1:25">
      <c r="A49" s="20">
        <f>'MSCI Data'!A50</f>
        <v>37560</v>
      </c>
      <c r="B49" s="22">
        <f t="shared" si="3"/>
        <v>8123.9761184686686</v>
      </c>
      <c r="C49" s="22">
        <f t="shared" si="5"/>
        <v>9600</v>
      </c>
      <c r="D49" s="22">
        <f t="shared" si="4"/>
        <v>-1476.0238815313314</v>
      </c>
      <c r="E49" s="22"/>
      <c r="F49" s="22"/>
      <c r="G49" s="22"/>
      <c r="H49" s="22"/>
      <c r="I49" s="22"/>
      <c r="J49" s="22"/>
      <c r="K49" s="22"/>
      <c r="L49" s="22">
        <f>E49/'iBOXX Data'!C48+L48</f>
        <v>11.298036517694412</v>
      </c>
      <c r="M49" s="22">
        <f>F49/'iBOXX Data'!B48+M48</f>
        <v>11.346093861653216</v>
      </c>
      <c r="N49" s="22">
        <f>G49/'MSCI Data'!B50+N48</f>
        <v>11.738560800820212</v>
      </c>
      <c r="O49" s="22">
        <f>H49/'MSCI Data'!C50+O48</f>
        <v>10.349780784046095</v>
      </c>
      <c r="P49" s="22">
        <f>I49/'MSCI Data'!D50+P48</f>
        <v>10.22506016994792</v>
      </c>
      <c r="Q49" s="22">
        <f>J49/'MSCI Data'!E50+Q48</f>
        <v>10.6144376473615</v>
      </c>
      <c r="R49" s="22">
        <f>K49/'MSCI Data'!F50+R48</f>
        <v>17.540036112492711</v>
      </c>
      <c r="S49" s="22">
        <f>L49*'iBOXX Data'!C48</f>
        <v>1278.4478026816009</v>
      </c>
      <c r="T49" s="22">
        <f>M49*'iBOXX Data'!B48</f>
        <v>1287.8951142362566</v>
      </c>
      <c r="U49" s="22">
        <f>N49*'MSCI Data'!B50</f>
        <v>894.83048984652476</v>
      </c>
      <c r="V49" s="22">
        <f>O49*'MSCI Data'!C50</f>
        <v>884.90625703594105</v>
      </c>
      <c r="W49" s="22">
        <f>P49*'MSCI Data'!D50</f>
        <v>934.26374772814142</v>
      </c>
      <c r="X49" s="22">
        <f>Q49*'MSCI Data'!E50</f>
        <v>873.88665150727229</v>
      </c>
      <c r="Y49" s="22">
        <f>R49*'MSCI Data'!F50</f>
        <v>1969.7460554329314</v>
      </c>
    </row>
    <row r="50" spans="1:25">
      <c r="A50" s="20">
        <f>'MSCI Data'!A51</f>
        <v>37589</v>
      </c>
      <c r="B50" s="22">
        <f t="shared" si="3"/>
        <v>8450.5583854364158</v>
      </c>
      <c r="C50" s="22">
        <f t="shared" si="5"/>
        <v>9600</v>
      </c>
      <c r="D50" s="22">
        <f t="shared" si="4"/>
        <v>-1149.4416145635842</v>
      </c>
      <c r="E50" s="22"/>
      <c r="F50" s="22"/>
      <c r="G50" s="22"/>
      <c r="H50" s="22"/>
      <c r="I50" s="22"/>
      <c r="J50" s="22"/>
      <c r="K50" s="22"/>
      <c r="L50" s="22">
        <f>E50/'iBOXX Data'!C49+L49</f>
        <v>11.298036517694412</v>
      </c>
      <c r="M50" s="22">
        <f>F50/'iBOXX Data'!B49+M49</f>
        <v>11.346093861653216</v>
      </c>
      <c r="N50" s="22">
        <f>G50/'MSCI Data'!B51+N49</f>
        <v>11.738560800820212</v>
      </c>
      <c r="O50" s="22">
        <f>H50/'MSCI Data'!C51+O49</f>
        <v>10.349780784046095</v>
      </c>
      <c r="P50" s="22">
        <f>I50/'MSCI Data'!D51+P49</f>
        <v>10.22506016994792</v>
      </c>
      <c r="Q50" s="22">
        <f>J50/'MSCI Data'!E51+Q49</f>
        <v>10.6144376473615</v>
      </c>
      <c r="R50" s="22">
        <f>K50/'MSCI Data'!F51+R49</f>
        <v>17.540036112492711</v>
      </c>
      <c r="S50" s="22">
        <f>L50*'iBOXX Data'!C49</f>
        <v>1285.3665122513303</v>
      </c>
      <c r="T50" s="22">
        <f>M50*'iBOXX Data'!B49</f>
        <v>1300.148895606842</v>
      </c>
      <c r="U50" s="22">
        <f>N50*'MSCI Data'!B51</f>
        <v>933.56774048923148</v>
      </c>
      <c r="V50" s="22">
        <f>O50*'MSCI Data'!C51</f>
        <v>946.79794612453679</v>
      </c>
      <c r="W50" s="22">
        <f>P50*'MSCI Data'!D51</f>
        <v>970.05145832295921</v>
      </c>
      <c r="X50" s="22">
        <f>Q50*'MSCI Data'!E51</f>
        <v>920.69632153213649</v>
      </c>
      <c r="Y50" s="22">
        <f>R50*'MSCI Data'!F51</f>
        <v>2093.9295111093797</v>
      </c>
    </row>
    <row r="51" spans="1:25" s="28" customFormat="1">
      <c r="A51" s="26">
        <f>'MSCI Data'!A52</f>
        <v>37621</v>
      </c>
      <c r="B51" s="27">
        <f t="shared" si="3"/>
        <v>8595.2890776032218</v>
      </c>
      <c r="C51" s="27">
        <f t="shared" si="5"/>
        <v>10200</v>
      </c>
      <c r="D51" s="27">
        <f t="shared" si="4"/>
        <v>-1604.7109223967782</v>
      </c>
      <c r="E51" s="27">
        <v>-236.0356997411975</v>
      </c>
      <c r="F51" s="27">
        <v>-273.50481606399944</v>
      </c>
      <c r="G51" s="27">
        <v>222.19162056085543</v>
      </c>
      <c r="H51" s="27">
        <v>221.48570028716415</v>
      </c>
      <c r="I51" s="27">
        <v>178.79811441466438</v>
      </c>
      <c r="J51" s="27">
        <v>255.71955895941028</v>
      </c>
      <c r="K51" s="27">
        <v>231.34552158310225</v>
      </c>
      <c r="L51" s="27">
        <f>E51/'iBOXX Data'!C50+L50</f>
        <v>9.2630512858883929</v>
      </c>
      <c r="M51" s="27">
        <f>F51/'iBOXX Data'!B50+M50</f>
        <v>9.0438647702054098</v>
      </c>
      <c r="N51" s="27">
        <f>G51/'MSCI Data'!B52+N50</f>
        <v>14.799051442154308</v>
      </c>
      <c r="O51" s="27">
        <f>H51/'MSCI Data'!C52+O50</f>
        <v>13.037387874049301</v>
      </c>
      <c r="P51" s="27">
        <f>I51/'MSCI Data'!D52+P50</f>
        <v>12.26636756137005</v>
      </c>
      <c r="Q51" s="27">
        <f>J51/'MSCI Data'!E52+Q50</f>
        <v>13.929873391681612</v>
      </c>
      <c r="R51" s="27">
        <f>K51/'MSCI Data'!F52+R50</f>
        <v>19.656259324925042</v>
      </c>
      <c r="S51" s="27">
        <f>L51*'iBOXX Data'!C50</f>
        <v>1074.4111347004027</v>
      </c>
      <c r="T51" s="27">
        <f>M51*'iBOXX Data'!B50</f>
        <v>1074.4111347004027</v>
      </c>
      <c r="U51" s="27">
        <f>N51*'MSCI Data'!B52</f>
        <v>1074.4111347004027</v>
      </c>
      <c r="V51" s="27">
        <f>O51*'MSCI Data'!C52</f>
        <v>1074.411134700403</v>
      </c>
      <c r="W51" s="27">
        <f>P51*'MSCI Data'!D52</f>
        <v>1074.4111347004027</v>
      </c>
      <c r="X51" s="27">
        <f>Q51*'MSCI Data'!E52</f>
        <v>1074.4111347004027</v>
      </c>
      <c r="Y51" s="27">
        <f>R51*'MSCI Data'!F52</f>
        <v>2148.8222694008055</v>
      </c>
    </row>
    <row r="52" spans="1:25">
      <c r="A52" s="20">
        <f>'MSCI Data'!A53</f>
        <v>37652</v>
      </c>
      <c r="B52" s="22">
        <f t="shared" si="3"/>
        <v>8319.6727273644465</v>
      </c>
      <c r="C52" s="22">
        <f t="shared" si="5"/>
        <v>10200</v>
      </c>
      <c r="D52" s="22">
        <f t="shared" si="4"/>
        <v>-1880.3272726355535</v>
      </c>
      <c r="E52" s="22"/>
      <c r="F52" s="22"/>
      <c r="G52" s="22"/>
      <c r="H52" s="22"/>
      <c r="I52" s="22"/>
      <c r="J52" s="22"/>
      <c r="K52" s="22"/>
      <c r="L52" s="22">
        <f>E52/'iBOXX Data'!C51+L51</f>
        <v>9.2630512858883929</v>
      </c>
      <c r="M52" s="22">
        <f>F52/'iBOXX Data'!B51+M51</f>
        <v>9.0438647702054098</v>
      </c>
      <c r="N52" s="22">
        <f>G52/'MSCI Data'!B53+N51</f>
        <v>14.799051442154308</v>
      </c>
      <c r="O52" s="22">
        <f>H52/'MSCI Data'!C53+O51</f>
        <v>13.037387874049301</v>
      </c>
      <c r="P52" s="22">
        <f>I52/'MSCI Data'!D53+P51</f>
        <v>12.26636756137005</v>
      </c>
      <c r="Q52" s="22">
        <f>J52/'MSCI Data'!E53+Q51</f>
        <v>13.929873391681612</v>
      </c>
      <c r="R52" s="22">
        <f>K52/'MSCI Data'!F53+R51</f>
        <v>19.656259324925042</v>
      </c>
      <c r="S52" s="22">
        <f>L52*'iBOXX Data'!C51</f>
        <v>1087.2629425317473</v>
      </c>
      <c r="T52" s="22">
        <f>M52*'iBOXX Data'!B51</f>
        <v>1099.5530787615737</v>
      </c>
      <c r="U52" s="22">
        <f>N52*'MSCI Data'!B53</f>
        <v>999.82391543194512</v>
      </c>
      <c r="V52" s="22">
        <f>O52*'MSCI Data'!C53</f>
        <v>1004.4003618167583</v>
      </c>
      <c r="W52" s="22">
        <f>P52*'MSCI Data'!D53</f>
        <v>1016.3912161351224</v>
      </c>
      <c r="X52" s="22">
        <f>Q52*'MSCI Data'!E53</f>
        <v>1023.567096820765</v>
      </c>
      <c r="Y52" s="22">
        <f>R52*'MSCI Data'!F53</f>
        <v>2088.674115866535</v>
      </c>
    </row>
    <row r="53" spans="1:25">
      <c r="A53" s="20">
        <f>'MSCI Data'!A54</f>
        <v>37680</v>
      </c>
      <c r="B53" s="22">
        <f t="shared" si="3"/>
        <v>8136.0634858084486</v>
      </c>
      <c r="C53" s="22">
        <f t="shared" si="5"/>
        <v>10200</v>
      </c>
      <c r="D53" s="22">
        <f t="shared" si="4"/>
        <v>-2063.9365141915514</v>
      </c>
      <c r="E53" s="22"/>
      <c r="F53" s="22"/>
      <c r="G53" s="22"/>
      <c r="H53" s="22"/>
      <c r="I53" s="22"/>
      <c r="J53" s="22"/>
      <c r="K53" s="22"/>
      <c r="L53" s="22">
        <f>E53/'iBOXX Data'!C52+L52</f>
        <v>9.2630512858883929</v>
      </c>
      <c r="M53" s="22">
        <f>F53/'iBOXX Data'!B52+M52</f>
        <v>9.0438647702054098</v>
      </c>
      <c r="N53" s="22">
        <f>G53/'MSCI Data'!B54+N52</f>
        <v>14.799051442154308</v>
      </c>
      <c r="O53" s="22">
        <f>H53/'MSCI Data'!C54+O52</f>
        <v>13.037387874049301</v>
      </c>
      <c r="P53" s="22">
        <f>I53/'MSCI Data'!D54+P52</f>
        <v>12.26636756137005</v>
      </c>
      <c r="Q53" s="22">
        <f>J53/'MSCI Data'!E54+Q52</f>
        <v>13.929873391681612</v>
      </c>
      <c r="R53" s="22">
        <f>K53/'MSCI Data'!F54+R52</f>
        <v>19.656259324925042</v>
      </c>
      <c r="S53" s="22">
        <f>L53*'iBOXX Data'!C52</f>
        <v>1099.1397856310589</v>
      </c>
      <c r="T53" s="22">
        <f>M53*'iBOXX Data'!B52</f>
        <v>1124.4237068796385</v>
      </c>
      <c r="U53" s="22">
        <f>N53*'MSCI Data'!B54</f>
        <v>961.19839116792241</v>
      </c>
      <c r="V53" s="22">
        <f>O53*'MSCI Data'!C54</f>
        <v>963.20221613476235</v>
      </c>
      <c r="W53" s="22">
        <f>P53*'MSCI Data'!D54</f>
        <v>971.49631086050795</v>
      </c>
      <c r="X53" s="22">
        <f>Q53*'MSCI Data'!E54</f>
        <v>1001.8364943297415</v>
      </c>
      <c r="Y53" s="22">
        <f>R53*'MSCI Data'!F54</f>
        <v>2014.7665808048168</v>
      </c>
    </row>
    <row r="54" spans="1:25">
      <c r="A54" s="20">
        <f>'MSCI Data'!A55</f>
        <v>37711</v>
      </c>
      <c r="B54" s="22">
        <f t="shared" si="3"/>
        <v>8546.8862879537446</v>
      </c>
      <c r="C54" s="22">
        <f t="shared" si="5"/>
        <v>10800</v>
      </c>
      <c r="D54" s="22">
        <f t="shared" si="4"/>
        <v>-2253.1137120462554</v>
      </c>
      <c r="E54" s="22">
        <v>75</v>
      </c>
      <c r="F54" s="22">
        <v>75</v>
      </c>
      <c r="G54" s="22">
        <v>75</v>
      </c>
      <c r="H54" s="22">
        <v>75</v>
      </c>
      <c r="I54" s="22">
        <v>75</v>
      </c>
      <c r="J54" s="22">
        <v>75</v>
      </c>
      <c r="K54" s="22">
        <v>150</v>
      </c>
      <c r="L54" s="22">
        <f>E54/'iBOXX Data'!C53+L53</f>
        <v>9.8971626037429346</v>
      </c>
      <c r="M54" s="22">
        <f>F54/'iBOXX Data'!B53+M53</f>
        <v>9.6508082030774656</v>
      </c>
      <c r="N54" s="22">
        <f>G54/'MSCI Data'!B55+N53</f>
        <v>15.990851855311785</v>
      </c>
      <c r="O54" s="22">
        <f>H54/'MSCI Data'!C55+O53</f>
        <v>14.09417243090431</v>
      </c>
      <c r="P54" s="22">
        <f>I54/'MSCI Data'!D55+P53</f>
        <v>13.231370134710245</v>
      </c>
      <c r="Q54" s="22">
        <f>J54/'MSCI Data'!E55+Q53</f>
        <v>14.977213148698789</v>
      </c>
      <c r="R54" s="22">
        <f>K54/'MSCI Data'!F55+R53</f>
        <v>21.186871569823001</v>
      </c>
      <c r="S54" s="22">
        <f>L54*'iBOXX Data'!C53</f>
        <v>1170.594459332757</v>
      </c>
      <c r="T54" s="22">
        <f>M54*'iBOXX Data'!B53</f>
        <v>1192.5503696542823</v>
      </c>
      <c r="U54" s="22">
        <f>N54*'MSCI Data'!B55</f>
        <v>1006.3043072547706</v>
      </c>
      <c r="V54" s="22">
        <f>O54*'MSCI Data'!C55</f>
        <v>1000.2634174212789</v>
      </c>
      <c r="W54" s="22">
        <f>P54*'MSCI Data'!D55</f>
        <v>1028.3420868696803</v>
      </c>
      <c r="X54" s="22">
        <f>Q54*'MSCI Data'!E55</f>
        <v>1072.5182335783202</v>
      </c>
      <c r="Y54" s="22">
        <f>R54*'MSCI Data'!F55</f>
        <v>2076.313413842654</v>
      </c>
    </row>
    <row r="55" spans="1:25">
      <c r="A55" s="20">
        <f>'MSCI Data'!A56</f>
        <v>37741</v>
      </c>
      <c r="B55" s="22">
        <f t="shared" si="3"/>
        <v>9059.5635686457244</v>
      </c>
      <c r="C55" s="22">
        <f t="shared" si="5"/>
        <v>10800</v>
      </c>
      <c r="D55" s="22">
        <f t="shared" si="4"/>
        <v>-1740.4364313542756</v>
      </c>
      <c r="E55" s="22"/>
      <c r="F55" s="22"/>
      <c r="G55" s="22"/>
      <c r="H55" s="22"/>
      <c r="I55" s="22"/>
      <c r="J55" s="22"/>
      <c r="K55" s="22"/>
      <c r="L55" s="22">
        <f>E55/'iBOXX Data'!C54+L54</f>
        <v>9.8971626037429346</v>
      </c>
      <c r="M55" s="22">
        <f>F55/'iBOXX Data'!B54+M54</f>
        <v>9.6508082030774656</v>
      </c>
      <c r="N55" s="22">
        <f>G55/'MSCI Data'!B56+N54</f>
        <v>15.990851855311785</v>
      </c>
      <c r="O55" s="22">
        <f>H55/'MSCI Data'!C56+O54</f>
        <v>14.09417243090431</v>
      </c>
      <c r="P55" s="22">
        <f>I55/'MSCI Data'!D56+P54</f>
        <v>13.231370134710245</v>
      </c>
      <c r="Q55" s="22">
        <f>J55/'MSCI Data'!E56+Q54</f>
        <v>14.977213148698789</v>
      </c>
      <c r="R55" s="22">
        <f>K55/'MSCI Data'!F56+R54</f>
        <v>21.186871569823001</v>
      </c>
      <c r="S55" s="22">
        <f>L55*'iBOXX Data'!C54</f>
        <v>1171.73086686548</v>
      </c>
      <c r="T55" s="22">
        <f>M55*'iBOXX Data'!B54</f>
        <v>1181.9344806308973</v>
      </c>
      <c r="U55" s="22">
        <f>N55*'MSCI Data'!B56</f>
        <v>1111.044386907063</v>
      </c>
      <c r="V55" s="22">
        <f>O55*'MSCI Data'!C56</f>
        <v>1117.6678737707118</v>
      </c>
      <c r="W55" s="22">
        <f>P55*'MSCI Data'!D56</f>
        <v>1141.4703015214527</v>
      </c>
      <c r="X55" s="22">
        <f>Q55*'MSCI Data'!E56</f>
        <v>1134.8234402769071</v>
      </c>
      <c r="Y55" s="22">
        <f>R55*'MSCI Data'!F56</f>
        <v>2200.8922186732134</v>
      </c>
    </row>
    <row r="56" spans="1:25">
      <c r="A56" s="20">
        <f>'MSCI Data'!A57</f>
        <v>37771</v>
      </c>
      <c r="B56" s="22">
        <f t="shared" si="3"/>
        <v>9230.8545479453023</v>
      </c>
      <c r="C56" s="22">
        <f t="shared" si="5"/>
        <v>10800</v>
      </c>
      <c r="D56" s="22">
        <f t="shared" si="4"/>
        <v>-1569.1454520546977</v>
      </c>
      <c r="E56" s="22"/>
      <c r="F56" s="22"/>
      <c r="G56" s="22"/>
      <c r="H56" s="22"/>
      <c r="I56" s="22"/>
      <c r="J56" s="22"/>
      <c r="K56" s="22"/>
      <c r="L56" s="22">
        <f>E56/'iBOXX Data'!C55+L55</f>
        <v>9.8971626037429346</v>
      </c>
      <c r="M56" s="22">
        <f>F56/'iBOXX Data'!B55+M55</f>
        <v>9.6508082030774656</v>
      </c>
      <c r="N56" s="22">
        <f>G56/'MSCI Data'!B57+N55</f>
        <v>15.990851855311785</v>
      </c>
      <c r="O56" s="22">
        <f>H56/'MSCI Data'!C57+O55</f>
        <v>14.09417243090431</v>
      </c>
      <c r="P56" s="22">
        <f>I56/'MSCI Data'!D57+P55</f>
        <v>13.231370134710245</v>
      </c>
      <c r="Q56" s="22">
        <f>J56/'MSCI Data'!E57+Q55</f>
        <v>14.977213148698789</v>
      </c>
      <c r="R56" s="22">
        <f>K56/'MSCI Data'!F57+R55</f>
        <v>21.186871569823001</v>
      </c>
      <c r="S56" s="22">
        <f>L56*'iBOXX Data'!C55</f>
        <v>1198.2470426290247</v>
      </c>
      <c r="T56" s="22">
        <f>M56*'iBOXX Data'!B55</f>
        <v>1215.422785095576</v>
      </c>
      <c r="U56" s="22">
        <f>N56*'MSCI Data'!B57</f>
        <v>1117.4407276491875</v>
      </c>
      <c r="V56" s="22">
        <f>O56*'MSCI Data'!C57</f>
        <v>1136.9768900010506</v>
      </c>
      <c r="W56" s="22">
        <f>P56*'MSCI Data'!D57</f>
        <v>1198.3651931007068</v>
      </c>
      <c r="X56" s="22">
        <f>Q56*'MSCI Data'!E57</f>
        <v>1132.5768583046024</v>
      </c>
      <c r="Y56" s="22">
        <f>R56*'MSCI Data'!F57</f>
        <v>2231.8250511651549</v>
      </c>
    </row>
    <row r="57" spans="1:25">
      <c r="A57" s="20">
        <f>'MSCI Data'!A58</f>
        <v>37802</v>
      </c>
      <c r="B57" s="22">
        <f t="shared" si="3"/>
        <v>10174.451086365018</v>
      </c>
      <c r="C57" s="22">
        <f t="shared" si="5"/>
        <v>11400</v>
      </c>
      <c r="D57" s="22">
        <f t="shared" si="4"/>
        <v>-1225.5489136349825</v>
      </c>
      <c r="E57" s="22">
        <v>75</v>
      </c>
      <c r="F57" s="22">
        <v>75</v>
      </c>
      <c r="G57" s="22">
        <v>75</v>
      </c>
      <c r="H57" s="22">
        <v>75</v>
      </c>
      <c r="I57" s="22">
        <v>75</v>
      </c>
      <c r="J57" s="22">
        <v>75</v>
      </c>
      <c r="K57" s="22">
        <v>150</v>
      </c>
      <c r="L57" s="22">
        <f>E57/'iBOXX Data'!C56+L56</f>
        <v>10.517081142180139</v>
      </c>
      <c r="M57" s="22">
        <f>F57/'iBOXX Data'!B56+M56</f>
        <v>10.248989731231877</v>
      </c>
      <c r="N57" s="22">
        <f>G57/'MSCI Data'!B58+N56</f>
        <v>17.031506774140702</v>
      </c>
      <c r="O57" s="22">
        <f>H57/'MSCI Data'!C58+O56</f>
        <v>14.9898017597794</v>
      </c>
      <c r="P57" s="22">
        <f>I57/'MSCI Data'!D58+P56</f>
        <v>14.024769055687713</v>
      </c>
      <c r="Q57" s="22">
        <f>J57/'MSCI Data'!E58+Q56</f>
        <v>15.935067554829057</v>
      </c>
      <c r="R57" s="22">
        <f>K57/'MSCI Data'!F58+R56</f>
        <v>22.505089339398534</v>
      </c>
      <c r="S57" s="22">
        <f>L57*'iBOXX Data'!C56</f>
        <v>1272.3947369794821</v>
      </c>
      <c r="T57" s="22">
        <f>M57*'iBOXX Data'!B56</f>
        <v>1285.0183325018527</v>
      </c>
      <c r="U57" s="22">
        <f>N57*'MSCI Data'!B58</f>
        <v>1227.4606932123202</v>
      </c>
      <c r="V57" s="22">
        <f>O57*'MSCI Data'!C58</f>
        <v>1255.2459993639268</v>
      </c>
      <c r="W57" s="22">
        <f>P57*'MSCI Data'!D58</f>
        <v>1325.7614188341595</v>
      </c>
      <c r="X57" s="22">
        <f>Q57*'MSCI Data'!E58</f>
        <v>1247.7157895431151</v>
      </c>
      <c r="Y57" s="22">
        <f>R57*'MSCI Data'!F58</f>
        <v>2560.8541159301594</v>
      </c>
    </row>
    <row r="58" spans="1:25">
      <c r="A58" s="20">
        <f>'MSCI Data'!A59</f>
        <v>37833</v>
      </c>
      <c r="B58" s="22">
        <f t="shared" si="3"/>
        <v>10602.004102744077</v>
      </c>
      <c r="C58" s="22">
        <f t="shared" si="5"/>
        <v>11400</v>
      </c>
      <c r="D58" s="22">
        <f t="shared" si="4"/>
        <v>-797.99589725592341</v>
      </c>
      <c r="E58" s="22"/>
      <c r="F58" s="22"/>
      <c r="G58" s="22"/>
      <c r="H58" s="22"/>
      <c r="I58" s="22"/>
      <c r="J58" s="22"/>
      <c r="K58" s="22"/>
      <c r="L58" s="22">
        <f>E58/'iBOXX Data'!C57+L57</f>
        <v>10.517081142180139</v>
      </c>
      <c r="M58" s="22">
        <f>F58/'iBOXX Data'!B57+M57</f>
        <v>10.248989731231877</v>
      </c>
      <c r="N58" s="22">
        <f>G58/'MSCI Data'!B59+N57</f>
        <v>17.031506774140702</v>
      </c>
      <c r="O58" s="22">
        <f>H58/'MSCI Data'!C59+O57</f>
        <v>14.9898017597794</v>
      </c>
      <c r="P58" s="22">
        <f>I58/'MSCI Data'!D59+P57</f>
        <v>14.024769055687713</v>
      </c>
      <c r="Q58" s="22">
        <f>J58/'MSCI Data'!E59+Q57</f>
        <v>15.935067554829057</v>
      </c>
      <c r="R58" s="22">
        <f>K58/'MSCI Data'!F59+R57</f>
        <v>22.505089339398534</v>
      </c>
      <c r="S58" s="22">
        <f>L58*'iBOXX Data'!C57</f>
        <v>1252.368910290229</v>
      </c>
      <c r="T58" s="22">
        <f>M58*'iBOXX Data'!B57</f>
        <v>1272.0021155431882</v>
      </c>
      <c r="U58" s="22">
        <f>N58*'MSCI Data'!B59</f>
        <v>1275.8301724508799</v>
      </c>
      <c r="V58" s="22">
        <f>O58*'MSCI Data'!C59</f>
        <v>1327.1970478108683</v>
      </c>
      <c r="W58" s="22">
        <f>P58*'MSCI Data'!D59</f>
        <v>1410.4710239305132</v>
      </c>
      <c r="X58" s="22">
        <f>Q58*'MSCI Data'!E59</f>
        <v>1294.8835895054092</v>
      </c>
      <c r="Y58" s="22">
        <f>R58*'MSCI Data'!F59</f>
        <v>2769.2512432129897</v>
      </c>
    </row>
    <row r="59" spans="1:25">
      <c r="A59" s="20">
        <f>'MSCI Data'!A60</f>
        <v>37862</v>
      </c>
      <c r="B59" s="22">
        <f t="shared" si="3"/>
        <v>11067.582378357145</v>
      </c>
      <c r="C59" s="22">
        <f t="shared" si="5"/>
        <v>11400</v>
      </c>
      <c r="D59" s="22">
        <f t="shared" si="4"/>
        <v>-332.41762164285501</v>
      </c>
      <c r="E59" s="22"/>
      <c r="F59" s="22"/>
      <c r="G59" s="22"/>
      <c r="H59" s="22"/>
      <c r="I59" s="22"/>
      <c r="J59" s="22"/>
      <c r="K59" s="22"/>
      <c r="L59" s="22">
        <f>E59/'iBOXX Data'!C58+L58</f>
        <v>10.517081142180139</v>
      </c>
      <c r="M59" s="22">
        <f>F59/'iBOXX Data'!B58+M58</f>
        <v>10.248989731231877</v>
      </c>
      <c r="N59" s="22">
        <f>G59/'MSCI Data'!B60+N58</f>
        <v>17.031506774140702</v>
      </c>
      <c r="O59" s="22">
        <f>H59/'MSCI Data'!C60+O58</f>
        <v>14.9898017597794</v>
      </c>
      <c r="P59" s="22">
        <f>I59/'MSCI Data'!D60+P58</f>
        <v>14.024769055687713</v>
      </c>
      <c r="Q59" s="22">
        <f>J59/'MSCI Data'!E60+Q58</f>
        <v>15.935067554829057</v>
      </c>
      <c r="R59" s="22">
        <f>K59/'MSCI Data'!F60+R58</f>
        <v>22.505089339398534</v>
      </c>
      <c r="S59" s="22">
        <f>L59*'iBOXX Data'!C58</f>
        <v>1255.1866145480133</v>
      </c>
      <c r="T59" s="22">
        <f>M59*'iBOXX Data'!B58</f>
        <v>1279.7913477389245</v>
      </c>
      <c r="U59" s="22">
        <f>N59*'MSCI Data'!B60</f>
        <v>1301.3774326120911</v>
      </c>
      <c r="V59" s="22">
        <f>O59*'MSCI Data'!C60</f>
        <v>1361.9733878935563</v>
      </c>
      <c r="W59" s="22">
        <f>P59*'MSCI Data'!D60</f>
        <v>1495.7416197890948</v>
      </c>
      <c r="X59" s="22">
        <f>Q59*'MSCI Data'!E60</f>
        <v>1350.178273920666</v>
      </c>
      <c r="Y59" s="22">
        <f>R59*'MSCI Data'!F60</f>
        <v>3023.3337018547991</v>
      </c>
    </row>
    <row r="60" spans="1:25">
      <c r="A60" s="20">
        <f>'MSCI Data'!A61</f>
        <v>37894</v>
      </c>
      <c r="B60" s="22">
        <f t="shared" si="3"/>
        <v>11324.832437473398</v>
      </c>
      <c r="C60" s="22">
        <f t="shared" si="5"/>
        <v>12000</v>
      </c>
      <c r="D60" s="22">
        <f t="shared" si="4"/>
        <v>-675.16756252660161</v>
      </c>
      <c r="E60" s="22">
        <v>75</v>
      </c>
      <c r="F60" s="22">
        <v>75</v>
      </c>
      <c r="G60" s="22">
        <v>75</v>
      </c>
      <c r="H60" s="22">
        <v>75</v>
      </c>
      <c r="I60" s="22">
        <v>75</v>
      </c>
      <c r="J60" s="22">
        <v>75</v>
      </c>
      <c r="K60" s="22">
        <v>150</v>
      </c>
      <c r="L60" s="22">
        <f>E60/'iBOXX Data'!C59+L59</f>
        <v>11.135971785685863</v>
      </c>
      <c r="M60" s="22">
        <f>F60/'iBOXX Data'!B59+M59</f>
        <v>10.836764025902724</v>
      </c>
      <c r="N60" s="22">
        <f>G60/'MSCI Data'!B61+N59</f>
        <v>18.052609565154999</v>
      </c>
      <c r="O60" s="22">
        <f>H60/'MSCI Data'!C61+O59</f>
        <v>15.857656423051791</v>
      </c>
      <c r="P60" s="22">
        <f>I60/'MSCI Data'!D61+P59</f>
        <v>14.738646839811071</v>
      </c>
      <c r="Q60" s="22">
        <f>J60/'MSCI Data'!E61+Q59</f>
        <v>16.886240668335716</v>
      </c>
      <c r="R60" s="22">
        <f>K60/'MSCI Data'!F61+R59</f>
        <v>23.682853158494012</v>
      </c>
      <c r="S60" s="22">
        <f>L60*'iBOXX Data'!C59</f>
        <v>1349.5080151728203</v>
      </c>
      <c r="T60" s="22">
        <f>M60*'iBOXX Data'!B59</f>
        <v>1382.7710897051875</v>
      </c>
      <c r="U60" s="22">
        <f>N60*'MSCI Data'!B61</f>
        <v>1325.9641725606348</v>
      </c>
      <c r="V60" s="22">
        <f>O60*'MSCI Data'!C61</f>
        <v>1370.4186680801358</v>
      </c>
      <c r="W60" s="22">
        <f>P60*'MSCI Data'!D61</f>
        <v>1548.4422369905512</v>
      </c>
      <c r="X60" s="22">
        <f>Q60*'MSCI Data'!E61</f>
        <v>1331.4800766982712</v>
      </c>
      <c r="Y60" s="22">
        <f>R60*'MSCI Data'!F61</f>
        <v>3016.2481782657974</v>
      </c>
    </row>
    <row r="61" spans="1:25">
      <c r="A61" s="20">
        <f>'MSCI Data'!A62</f>
        <v>37925</v>
      </c>
      <c r="B61" s="22">
        <f t="shared" si="3"/>
        <v>11959.297258465032</v>
      </c>
      <c r="C61" s="22">
        <f t="shared" si="5"/>
        <v>12000</v>
      </c>
      <c r="D61" s="22">
        <f t="shared" si="4"/>
        <v>-40.702741534967572</v>
      </c>
      <c r="E61" s="22"/>
      <c r="F61" s="22"/>
      <c r="G61" s="22"/>
      <c r="H61" s="22"/>
      <c r="I61" s="22"/>
      <c r="J61" s="22"/>
      <c r="K61" s="22"/>
      <c r="L61" s="22">
        <f>E61/'iBOXX Data'!C60+L60</f>
        <v>11.135971785685863</v>
      </c>
      <c r="M61" s="22">
        <f>F61/'iBOXX Data'!B60+M60</f>
        <v>10.836764025902724</v>
      </c>
      <c r="N61" s="22">
        <f>G61/'MSCI Data'!B62+N60</f>
        <v>18.052609565154999</v>
      </c>
      <c r="O61" s="22">
        <f>H61/'MSCI Data'!C62+O60</f>
        <v>15.857656423051791</v>
      </c>
      <c r="P61" s="22">
        <f>I61/'MSCI Data'!D62+P60</f>
        <v>14.738646839811071</v>
      </c>
      <c r="Q61" s="22">
        <f>J61/'MSCI Data'!E62+Q60</f>
        <v>16.886240668335716</v>
      </c>
      <c r="R61" s="22">
        <f>K61/'MSCI Data'!F62+R60</f>
        <v>23.682853158494012</v>
      </c>
      <c r="S61" s="22">
        <f>L61*'iBOXX Data'!C60</f>
        <v>1331.713476007099</v>
      </c>
      <c r="T61" s="22">
        <f>M61*'iBOXX Data'!B60</f>
        <v>1379.4116928571577</v>
      </c>
      <c r="U61" s="22">
        <f>N61*'MSCI Data'!B62</f>
        <v>1416.0466942907581</v>
      </c>
      <c r="V61" s="22">
        <f>O61*'MSCI Data'!C62</f>
        <v>1472.8591285730504</v>
      </c>
      <c r="W61" s="22">
        <f>P61*'MSCI Data'!D62</f>
        <v>1677.8475562440924</v>
      </c>
      <c r="X61" s="22">
        <f>Q61*'MSCI Data'!E62</f>
        <v>1407.9747469258321</v>
      </c>
      <c r="Y61" s="22">
        <f>R61*'MSCI Data'!F62</f>
        <v>3273.4439635670424</v>
      </c>
    </row>
    <row r="62" spans="1:25">
      <c r="A62" s="20">
        <f>'MSCI Data'!A63</f>
        <v>37953</v>
      </c>
      <c r="B62" s="22">
        <f t="shared" si="3"/>
        <v>11884.125971104946</v>
      </c>
      <c r="C62" s="22">
        <f t="shared" si="5"/>
        <v>12000</v>
      </c>
      <c r="D62" s="22">
        <f t="shared" si="4"/>
        <v>-115.87402889505393</v>
      </c>
      <c r="E62" s="22"/>
      <c r="F62" s="22"/>
      <c r="G62" s="22"/>
      <c r="H62" s="22"/>
      <c r="I62" s="22"/>
      <c r="J62" s="22"/>
      <c r="K62" s="22"/>
      <c r="L62" s="22">
        <f>E62/'iBOXX Data'!C61+L61</f>
        <v>11.135971785685863</v>
      </c>
      <c r="M62" s="22">
        <f>F62/'iBOXX Data'!B61+M61</f>
        <v>10.836764025902724</v>
      </c>
      <c r="N62" s="22">
        <f>G62/'MSCI Data'!B63+N61</f>
        <v>18.052609565154999</v>
      </c>
      <c r="O62" s="22">
        <f>H62/'MSCI Data'!C63+O61</f>
        <v>15.857656423051791</v>
      </c>
      <c r="P62" s="22">
        <f>I62/'MSCI Data'!D63+P61</f>
        <v>14.738646839811071</v>
      </c>
      <c r="Q62" s="22">
        <f>J62/'MSCI Data'!E63+Q61</f>
        <v>16.886240668335716</v>
      </c>
      <c r="R62" s="22">
        <f>K62/'MSCI Data'!F63+R61</f>
        <v>23.682853158494012</v>
      </c>
      <c r="S62" s="22">
        <f>L62*'iBOXX Data'!C61</f>
        <v>1327.7709733176875</v>
      </c>
      <c r="T62" s="22">
        <f>M62*'iBOXX Data'!B61</f>
        <v>1373.2347373623932</v>
      </c>
      <c r="U62" s="22">
        <f>N62*'MSCI Data'!B63</f>
        <v>1429.5861514646242</v>
      </c>
      <c r="V62" s="22">
        <f>O62*'MSCI Data'!C63</f>
        <v>1481.89799273419</v>
      </c>
      <c r="W62" s="22">
        <f>P62*'MSCI Data'!D63</f>
        <v>1687.8698360951639</v>
      </c>
      <c r="X62" s="22">
        <f>Q62*'MSCI Data'!E63</f>
        <v>1376.3974768760443</v>
      </c>
      <c r="Y62" s="22">
        <f>R62*'MSCI Data'!F63</f>
        <v>3207.3688032548444</v>
      </c>
    </row>
    <row r="63" spans="1:25" s="28" customFormat="1">
      <c r="A63" s="26">
        <f>'MSCI Data'!A64</f>
        <v>37986</v>
      </c>
      <c r="B63" s="27">
        <f t="shared" si="3"/>
        <v>12669.363113428091</v>
      </c>
      <c r="C63" s="27">
        <f t="shared" si="5"/>
        <v>12599.999999999998</v>
      </c>
      <c r="D63" s="27">
        <f t="shared" si="4"/>
        <v>69.363113428093129</v>
      </c>
      <c r="E63" s="27">
        <v>239.17041796251078</v>
      </c>
      <c r="F63" s="27">
        <v>193.53029993570999</v>
      </c>
      <c r="G63" s="27">
        <v>113.82691838359142</v>
      </c>
      <c r="H63" s="27">
        <v>45.953445835179082</v>
      </c>
      <c r="I63" s="27">
        <v>-104.64160632184689</v>
      </c>
      <c r="J63" s="27">
        <v>209.97471080940113</v>
      </c>
      <c r="K63" s="27">
        <v>-97.814186604546649</v>
      </c>
      <c r="L63" s="27">
        <f>E63/'iBOXX Data'!C62+L62</f>
        <v>13.116927593362357</v>
      </c>
      <c r="M63" s="27">
        <f>F63/'iBOXX Data'!B62+M62</f>
        <v>12.345419310714931</v>
      </c>
      <c r="N63" s="27">
        <f>G63/'MSCI Data'!B64+N62</f>
        <v>19.450631161612765</v>
      </c>
      <c r="O63" s="27">
        <f>H63/'MSCI Data'!C64+O62</f>
        <v>16.331549852310108</v>
      </c>
      <c r="P63" s="27">
        <f>I63/'MSCI Data'!D64+P62</f>
        <v>13.82514525690538</v>
      </c>
      <c r="Q63" s="27">
        <f>J63/'MSCI Data'!E64+Q62</f>
        <v>19.467368029238003</v>
      </c>
      <c r="R63" s="27">
        <f>K63/'MSCI Data'!F64+R62</f>
        <v>22.973386366555616</v>
      </c>
      <c r="S63" s="27">
        <f>L63*'iBOXX Data'!C62</f>
        <v>1583.6703891785114</v>
      </c>
      <c r="T63" s="27">
        <f>M63*'iBOXX Data'!B62</f>
        <v>1583.6703891785114</v>
      </c>
      <c r="U63" s="27">
        <f>N63*'MSCI Data'!B64</f>
        <v>1583.6703891785114</v>
      </c>
      <c r="V63" s="27">
        <f>O63*'MSCI Data'!C64</f>
        <v>1583.6703891785112</v>
      </c>
      <c r="W63" s="27">
        <f>P63*'MSCI Data'!D64</f>
        <v>1583.6703891785112</v>
      </c>
      <c r="X63" s="27">
        <f>Q63*'MSCI Data'!E64</f>
        <v>1583.6703891785114</v>
      </c>
      <c r="Y63" s="27">
        <f>R63*'MSCI Data'!F64</f>
        <v>3167.3407783570228</v>
      </c>
    </row>
    <row r="64" spans="1:25">
      <c r="A64" s="20">
        <f>'MSCI Data'!A65</f>
        <v>38016</v>
      </c>
      <c r="B64" s="22">
        <f t="shared" si="3"/>
        <v>13086.436613015081</v>
      </c>
      <c r="C64" s="22">
        <f t="shared" si="5"/>
        <v>12599.999999999998</v>
      </c>
      <c r="D64" s="22">
        <f t="shared" si="4"/>
        <v>486.43661301508291</v>
      </c>
      <c r="E64" s="22"/>
      <c r="F64" s="22"/>
      <c r="G64" s="22"/>
      <c r="H64" s="22"/>
      <c r="I64" s="22"/>
      <c r="J64" s="22"/>
      <c r="K64" s="22"/>
      <c r="L64" s="22">
        <f>E64/'iBOXX Data'!C63+L63</f>
        <v>13.116927593362357</v>
      </c>
      <c r="M64" s="22">
        <f>F64/'iBOXX Data'!B63+M63</f>
        <v>12.345419310714931</v>
      </c>
      <c r="N64" s="22">
        <f>G64/'MSCI Data'!B65+N63</f>
        <v>19.450631161612765</v>
      </c>
      <c r="O64" s="22">
        <f>H64/'MSCI Data'!C65+O63</f>
        <v>16.331549852310108</v>
      </c>
      <c r="P64" s="22">
        <f>I64/'MSCI Data'!D65+P63</f>
        <v>13.82514525690538</v>
      </c>
      <c r="Q64" s="22">
        <f>J64/'MSCI Data'!E65+Q63</f>
        <v>19.467368029238003</v>
      </c>
      <c r="R64" s="22">
        <f>K64/'MSCI Data'!F65+R63</f>
        <v>22.973386366555616</v>
      </c>
      <c r="S64" s="22">
        <f>L64*'iBOXX Data'!C63</f>
        <v>1593.3345689190999</v>
      </c>
      <c r="T64" s="22">
        <f>M64*'iBOXX Data'!B63</f>
        <v>1589.7196446407618</v>
      </c>
      <c r="U64" s="22">
        <f>N64*'MSCI Data'!B65</f>
        <v>1625.6837524875948</v>
      </c>
      <c r="V64" s="22">
        <f>O64*'MSCI Data'!C65</f>
        <v>1615.8435423875619</v>
      </c>
      <c r="W64" s="22">
        <f>P64*'MSCI Data'!D65</f>
        <v>1706.0229247021239</v>
      </c>
      <c r="X64" s="22">
        <f>Q64*'MSCI Data'!E65</f>
        <v>1635.2589144559922</v>
      </c>
      <c r="Y64" s="22">
        <f>R64*'MSCI Data'!F65</f>
        <v>3320.5732654219487</v>
      </c>
    </row>
    <row r="65" spans="1:25">
      <c r="A65" s="20">
        <f>'MSCI Data'!A66</f>
        <v>38044</v>
      </c>
      <c r="B65" s="22">
        <f t="shared" si="3"/>
        <v>13459.793478867614</v>
      </c>
      <c r="C65" s="22">
        <f t="shared" si="5"/>
        <v>12599.999999999998</v>
      </c>
      <c r="D65" s="22">
        <f t="shared" si="4"/>
        <v>859.7934788676157</v>
      </c>
      <c r="E65" s="22"/>
      <c r="F65" s="22"/>
      <c r="G65" s="22"/>
      <c r="H65" s="22"/>
      <c r="I65" s="22"/>
      <c r="J65" s="22"/>
      <c r="K65" s="22"/>
      <c r="L65" s="22">
        <f>E65/'iBOXX Data'!C64+L64</f>
        <v>13.116927593362357</v>
      </c>
      <c r="M65" s="22">
        <f>F65/'iBOXX Data'!B64+M64</f>
        <v>12.345419310714931</v>
      </c>
      <c r="N65" s="22">
        <f>G65/'MSCI Data'!B66+N64</f>
        <v>19.450631161612765</v>
      </c>
      <c r="O65" s="22">
        <f>H65/'MSCI Data'!C66+O64</f>
        <v>16.331549852310108</v>
      </c>
      <c r="P65" s="22">
        <f>I65/'MSCI Data'!D66+P64</f>
        <v>13.82514525690538</v>
      </c>
      <c r="Q65" s="22">
        <f>J65/'MSCI Data'!E66+Q64</f>
        <v>19.467368029238003</v>
      </c>
      <c r="R65" s="22">
        <f>K65/'MSCI Data'!F66+R64</f>
        <v>22.973386366555616</v>
      </c>
      <c r="S65" s="22">
        <f>L65*'iBOXX Data'!C64</f>
        <v>1615.1731049562736</v>
      </c>
      <c r="T65" s="22">
        <f>M65*'iBOXX Data'!B64</f>
        <v>1608.6081361861557</v>
      </c>
      <c r="U65" s="22">
        <f>N65*'MSCI Data'!B66</f>
        <v>1670.8092167825366</v>
      </c>
      <c r="V65" s="22">
        <f>O65*'MSCI Data'!C66</f>
        <v>1661.7351974725534</v>
      </c>
      <c r="W65" s="22">
        <f>P65*'MSCI Data'!D66</f>
        <v>1782.0612236151035</v>
      </c>
      <c r="X65" s="22">
        <f>Q65*'MSCI Data'!E66</f>
        <v>1652.1955246414293</v>
      </c>
      <c r="Y65" s="22">
        <f>R65*'MSCI Data'!F66</f>
        <v>3469.2110752135632</v>
      </c>
    </row>
    <row r="66" spans="1:25">
      <c r="A66" s="20">
        <f>'MSCI Data'!A67</f>
        <v>38077</v>
      </c>
      <c r="B66" s="22">
        <f t="shared" si="3"/>
        <v>14049.575972020197</v>
      </c>
      <c r="C66" s="22">
        <f t="shared" si="5"/>
        <v>13199.999999999998</v>
      </c>
      <c r="D66" s="22">
        <f t="shared" si="4"/>
        <v>849.57597202019861</v>
      </c>
      <c r="E66" s="22">
        <v>75</v>
      </c>
      <c r="F66" s="22">
        <v>75</v>
      </c>
      <c r="G66" s="22">
        <v>75</v>
      </c>
      <c r="H66" s="22">
        <v>75</v>
      </c>
      <c r="I66" s="22">
        <v>75</v>
      </c>
      <c r="J66" s="22">
        <v>75</v>
      </c>
      <c r="K66" s="22">
        <v>150</v>
      </c>
      <c r="L66" s="22">
        <f>E66/'iBOXX Data'!C65+L65</f>
        <v>13.720380515065337</v>
      </c>
      <c r="M66" s="22">
        <f>F66/'iBOXX Data'!B65+M65</f>
        <v>12.912655734856513</v>
      </c>
      <c r="N66" s="22">
        <f>G66/'MSCI Data'!B67+N65</f>
        <v>20.345512440696407</v>
      </c>
      <c r="O66" s="22">
        <f>H66/'MSCI Data'!C67+O65</f>
        <v>17.085697665281451</v>
      </c>
      <c r="P66" s="22">
        <f>I66/'MSCI Data'!D67+P65</f>
        <v>14.417141468129628</v>
      </c>
      <c r="Q66" s="22">
        <f>J66/'MSCI Data'!E67+Q65</f>
        <v>20.356731245175393</v>
      </c>
      <c r="R66" s="22">
        <f>K66/'MSCI Data'!F67+R65</f>
        <v>23.946969802656088</v>
      </c>
      <c r="S66" s="22">
        <f>L66*'iBOXX Data'!C65</f>
        <v>1705.2341642922556</v>
      </c>
      <c r="T66" s="22">
        <f>M66*'iBOXX Data'!B65</f>
        <v>1707.3113412627281</v>
      </c>
      <c r="U66" s="22">
        <f>N66*'MSCI Data'!B67</f>
        <v>1705.1573976547659</v>
      </c>
      <c r="V66" s="22">
        <f>O66*'MSCI Data'!C67</f>
        <v>1699.1726328122404</v>
      </c>
      <c r="W66" s="22">
        <f>P66*'MSCI Data'!D67</f>
        <v>1826.5076525973425</v>
      </c>
      <c r="X66" s="22">
        <f>Q66*'MSCI Data'!E67</f>
        <v>1716.6831459056409</v>
      </c>
      <c r="Y66" s="22">
        <f>R66*'MSCI Data'!F67</f>
        <v>3689.5096374952232</v>
      </c>
    </row>
    <row r="67" spans="1:25">
      <c r="A67" s="20">
        <f>'MSCI Data'!A68</f>
        <v>38107</v>
      </c>
      <c r="B67" s="22">
        <f t="shared" ref="B67:B98" si="6">SUM(S67:Y67)</f>
        <v>13845.744076535626</v>
      </c>
      <c r="C67" s="22">
        <f t="shared" si="5"/>
        <v>13199.999999999998</v>
      </c>
      <c r="D67" s="22">
        <f t="shared" ref="D67:D98" si="7">B67-$C67</f>
        <v>645.74407653562776</v>
      </c>
      <c r="E67" s="22"/>
      <c r="F67" s="22"/>
      <c r="G67" s="22"/>
      <c r="H67" s="22"/>
      <c r="I67" s="22"/>
      <c r="J67" s="22"/>
      <c r="K67" s="22"/>
      <c r="L67" s="22">
        <f>E67/'iBOXX Data'!C66+L66</f>
        <v>13.720380515065337</v>
      </c>
      <c r="M67" s="22">
        <f>F67/'iBOXX Data'!B66+M66</f>
        <v>12.912655734856513</v>
      </c>
      <c r="N67" s="22">
        <f>G67/'MSCI Data'!B68+N66</f>
        <v>20.345512440696407</v>
      </c>
      <c r="O67" s="22">
        <f>H67/'MSCI Data'!C68+O66</f>
        <v>17.085697665281451</v>
      </c>
      <c r="P67" s="22">
        <f>I67/'MSCI Data'!D68+P66</f>
        <v>14.417141468129628</v>
      </c>
      <c r="Q67" s="22">
        <f>J67/'MSCI Data'!E68+Q66</f>
        <v>20.356731245175393</v>
      </c>
      <c r="R67" s="22">
        <f>K67/'MSCI Data'!F68+R66</f>
        <v>23.946969802656088</v>
      </c>
      <c r="S67" s="22">
        <f>L67*'iBOXX Data'!C66</f>
        <v>1687.7735326923737</v>
      </c>
      <c r="T67" s="22">
        <f>M67*'iBOXX Data'!B66</f>
        <v>1684.7141937267293</v>
      </c>
      <c r="U67" s="22">
        <f>N67*'MSCI Data'!B68</f>
        <v>1726.520185717497</v>
      </c>
      <c r="V67" s="22">
        <f>O67*'MSCI Data'!C68</f>
        <v>1728.3891758198715</v>
      </c>
      <c r="W67" s="22">
        <f>P67*'MSCI Data'!D68</f>
        <v>1824.9217670358482</v>
      </c>
      <c r="X67" s="22">
        <f>Q67*'MSCI Data'!E68</f>
        <v>1730.9328577772637</v>
      </c>
      <c r="Y67" s="22">
        <f>R67*'MSCI Data'!F68</f>
        <v>3462.492363766044</v>
      </c>
    </row>
    <row r="68" spans="1:25">
      <c r="A68" s="20">
        <f>'MSCI Data'!A69</f>
        <v>38138</v>
      </c>
      <c r="B68" s="22">
        <f t="shared" si="6"/>
        <v>13637.419780558783</v>
      </c>
      <c r="C68" s="22">
        <f t="shared" ref="C68:C99" si="8">SUM(E68:K68)+C67</f>
        <v>13199.999999999998</v>
      </c>
      <c r="D68" s="22">
        <f t="shared" si="7"/>
        <v>437.41978055878462</v>
      </c>
      <c r="E68" s="22"/>
      <c r="F68" s="22"/>
      <c r="G68" s="22"/>
      <c r="H68" s="22"/>
      <c r="I68" s="22"/>
      <c r="J68" s="22"/>
      <c r="K68" s="22"/>
      <c r="L68" s="22">
        <f>E68/'iBOXX Data'!C67+L67</f>
        <v>13.720380515065337</v>
      </c>
      <c r="M68" s="22">
        <f>F68/'iBOXX Data'!B67+M67</f>
        <v>12.912655734856513</v>
      </c>
      <c r="N68" s="22">
        <f>G68/'MSCI Data'!B69+N67</f>
        <v>20.345512440696407</v>
      </c>
      <c r="O68" s="22">
        <f>H68/'MSCI Data'!C69+O67</f>
        <v>17.085697665281451</v>
      </c>
      <c r="P68" s="22">
        <f>I68/'MSCI Data'!D69+P67</f>
        <v>14.417141468129628</v>
      </c>
      <c r="Q68" s="22">
        <f>J68/'MSCI Data'!E69+Q67</f>
        <v>20.356731245175393</v>
      </c>
      <c r="R68" s="22">
        <f>K68/'MSCI Data'!F69+R67</f>
        <v>23.946969802656088</v>
      </c>
      <c r="S68" s="22">
        <f>L68*'iBOXX Data'!C67</f>
        <v>1683.4411955284929</v>
      </c>
      <c r="T68" s="22">
        <f>M68*'iBOXX Data'!B67</f>
        <v>1698.0142291336315</v>
      </c>
      <c r="U68" s="22">
        <f>N68*'MSCI Data'!B69</f>
        <v>1713.4990577554513</v>
      </c>
      <c r="V68" s="22">
        <f>O68*'MSCI Data'!C69</f>
        <v>1715.5749025709104</v>
      </c>
      <c r="W68" s="22">
        <f>P68*'MSCI Data'!D69</f>
        <v>1786.283827901261</v>
      </c>
      <c r="X68" s="22">
        <f>Q68*'MSCI Data'!E69</f>
        <v>1718.92238634261</v>
      </c>
      <c r="Y68" s="22">
        <f>R68*'MSCI Data'!F69</f>
        <v>3321.6841813264264</v>
      </c>
    </row>
    <row r="69" spans="1:25">
      <c r="A69" s="20">
        <f>'MSCI Data'!A70</f>
        <v>38168</v>
      </c>
      <c r="B69" s="22">
        <f t="shared" si="6"/>
        <v>14429.691694714968</v>
      </c>
      <c r="C69" s="22">
        <f t="shared" si="8"/>
        <v>13799.999999999998</v>
      </c>
      <c r="D69" s="22">
        <f t="shared" si="7"/>
        <v>629.69169471496934</v>
      </c>
      <c r="E69" s="22">
        <v>75</v>
      </c>
      <c r="F69" s="22">
        <v>75</v>
      </c>
      <c r="G69" s="22">
        <v>75</v>
      </c>
      <c r="H69" s="22">
        <v>75</v>
      </c>
      <c r="I69" s="22">
        <v>75</v>
      </c>
      <c r="J69" s="22">
        <v>75</v>
      </c>
      <c r="K69" s="22">
        <v>150</v>
      </c>
      <c r="L69" s="22">
        <f>E69/'iBOXX Data'!C68+L68</f>
        <v>14.329649850471478</v>
      </c>
      <c r="M69" s="22">
        <f>F69/'iBOXX Data'!B68+M68</f>
        <v>13.481440809936142</v>
      </c>
      <c r="N69" s="22">
        <f>G69/'MSCI Data'!B70+N68</f>
        <v>21.22311599791616</v>
      </c>
      <c r="O69" s="22">
        <f>H69/'MSCI Data'!C70+O68</f>
        <v>17.817333603238723</v>
      </c>
      <c r="P69" s="22">
        <f>I69/'MSCI Data'!D70+P68</f>
        <v>15.001162648631109</v>
      </c>
      <c r="Q69" s="22">
        <f>J69/'MSCI Data'!E70+Q68</f>
        <v>21.226498147645529</v>
      </c>
      <c r="R69" s="22">
        <f>K69/'MSCI Data'!F70+R68</f>
        <v>25.022084481555172</v>
      </c>
      <c r="S69" s="22">
        <f>L69*'iBOXX Data'!C68</f>
        <v>1763.9550791916138</v>
      </c>
      <c r="T69" s="22">
        <f>M69*'iBOXX Data'!B68</f>
        <v>1777.6627851981798</v>
      </c>
      <c r="U69" s="22">
        <f>N69*'MSCI Data'!B70</f>
        <v>1813.727493181915</v>
      </c>
      <c r="V69" s="22">
        <f>O69*'MSCI Data'!C70</f>
        <v>1826.4548676680015</v>
      </c>
      <c r="W69" s="22">
        <f>P69*'MSCI Data'!D70</f>
        <v>1926.4493073372068</v>
      </c>
      <c r="X69" s="22">
        <f>Q69*'MSCI Data'!E70</f>
        <v>1830.3609352714741</v>
      </c>
      <c r="Y69" s="22">
        <f>R69*'MSCI Data'!F70</f>
        <v>3491.0812268665777</v>
      </c>
    </row>
    <row r="70" spans="1:25">
      <c r="A70" s="20">
        <f>'MSCI Data'!A71</f>
        <v>38198</v>
      </c>
      <c r="B70" s="22">
        <f t="shared" si="6"/>
        <v>14257.370217942605</v>
      </c>
      <c r="C70" s="22">
        <f t="shared" si="8"/>
        <v>13799.999999999998</v>
      </c>
      <c r="D70" s="22">
        <f t="shared" si="7"/>
        <v>457.37021794260727</v>
      </c>
      <c r="E70" s="22"/>
      <c r="F70" s="22"/>
      <c r="G70" s="22"/>
      <c r="H70" s="22"/>
      <c r="I70" s="22"/>
      <c r="J70" s="22"/>
      <c r="K70" s="22"/>
      <c r="L70" s="22">
        <f>E70/'iBOXX Data'!C69+L69</f>
        <v>14.329649850471478</v>
      </c>
      <c r="M70" s="22">
        <f>F70/'iBOXX Data'!B69+M69</f>
        <v>13.481440809936142</v>
      </c>
      <c r="N70" s="22">
        <f>G70/'MSCI Data'!B71+N69</f>
        <v>21.22311599791616</v>
      </c>
      <c r="O70" s="22">
        <f>H70/'MSCI Data'!C71+O69</f>
        <v>17.817333603238723</v>
      </c>
      <c r="P70" s="22">
        <f>I70/'MSCI Data'!D71+P69</f>
        <v>15.001162648631109</v>
      </c>
      <c r="Q70" s="22">
        <f>J70/'MSCI Data'!E71+Q69</f>
        <v>21.226498147645529</v>
      </c>
      <c r="R70" s="22">
        <f>K70/'MSCI Data'!F71+R69</f>
        <v>25.022084481555172</v>
      </c>
      <c r="S70" s="22">
        <f>L70*'iBOXX Data'!C69</f>
        <v>1779.4488159929083</v>
      </c>
      <c r="T70" s="22">
        <f>M70*'iBOXX Data'!B69</f>
        <v>1792.4923700891095</v>
      </c>
      <c r="U70" s="22">
        <f>N70*'MSCI Data'!B71</f>
        <v>1780.6194322251661</v>
      </c>
      <c r="V70" s="22">
        <f>O70*'MSCI Data'!C71</f>
        <v>1804.0050273279207</v>
      </c>
      <c r="W70" s="22">
        <f>P70*'MSCI Data'!D71</f>
        <v>1862.2443312010657</v>
      </c>
      <c r="X70" s="22">
        <f>Q70*'MSCI Data'!E71</f>
        <v>1784.5116992725596</v>
      </c>
      <c r="Y70" s="22">
        <f>R70*'MSCI Data'!F71</f>
        <v>3454.0485418338758</v>
      </c>
    </row>
    <row r="71" spans="1:25">
      <c r="A71" s="20">
        <f>'MSCI Data'!A72</f>
        <v>38230</v>
      </c>
      <c r="B71" s="22">
        <f t="shared" si="6"/>
        <v>14339.67263253149</v>
      </c>
      <c r="C71" s="22">
        <f t="shared" si="8"/>
        <v>13799.999999999998</v>
      </c>
      <c r="D71" s="22">
        <f t="shared" si="7"/>
        <v>539.67263253149213</v>
      </c>
      <c r="E71" s="22"/>
      <c r="F71" s="22"/>
      <c r="G71" s="22"/>
      <c r="H71" s="22"/>
      <c r="I71" s="22"/>
      <c r="J71" s="22"/>
      <c r="K71" s="22"/>
      <c r="L71" s="22">
        <f>E71/'iBOXX Data'!C70+L70</f>
        <v>14.329649850471478</v>
      </c>
      <c r="M71" s="22">
        <f>F71/'iBOXX Data'!B70+M70</f>
        <v>13.481440809936142</v>
      </c>
      <c r="N71" s="22">
        <f>G71/'MSCI Data'!B72+N70</f>
        <v>21.22311599791616</v>
      </c>
      <c r="O71" s="22">
        <f>H71/'MSCI Data'!C72+O70</f>
        <v>17.817333603238723</v>
      </c>
      <c r="P71" s="22">
        <f>I71/'MSCI Data'!D72+P70</f>
        <v>15.001162648631109</v>
      </c>
      <c r="Q71" s="22">
        <f>J71/'MSCI Data'!E72+Q70</f>
        <v>21.226498147645529</v>
      </c>
      <c r="R71" s="22">
        <f>K71/'MSCI Data'!F72+R70</f>
        <v>25.022084481555172</v>
      </c>
      <c r="S71" s="22">
        <f>L71*'iBOXX Data'!C70</f>
        <v>1803.9919919878789</v>
      </c>
      <c r="T71" s="22">
        <f>M71*'iBOXX Data'!B70</f>
        <v>1819.0508084846838</v>
      </c>
      <c r="U71" s="22">
        <f>N71*'MSCI Data'!B72</f>
        <v>1759.6085473872288</v>
      </c>
      <c r="V71" s="22">
        <f>O71*'MSCI Data'!C72</f>
        <v>1788.5039470931029</v>
      </c>
      <c r="W71" s="22">
        <f>P71*'MSCI Data'!D72</f>
        <v>1838.6925058427148</v>
      </c>
      <c r="X71" s="22">
        <f>Q71*'MSCI Data'!E72</f>
        <v>1773.6861852172603</v>
      </c>
      <c r="Y71" s="22">
        <f>R71*'MSCI Data'!F72</f>
        <v>3556.138646518621</v>
      </c>
    </row>
    <row r="72" spans="1:25">
      <c r="A72" s="20">
        <f>'MSCI Data'!A73</f>
        <v>38260</v>
      </c>
      <c r="B72" s="22">
        <f t="shared" si="6"/>
        <v>15162.15403076982</v>
      </c>
      <c r="C72" s="22">
        <f t="shared" si="8"/>
        <v>14399.999999999998</v>
      </c>
      <c r="D72" s="22">
        <f t="shared" si="7"/>
        <v>762.15403076982147</v>
      </c>
      <c r="E72" s="22">
        <v>75</v>
      </c>
      <c r="F72" s="22">
        <v>75</v>
      </c>
      <c r="G72" s="22">
        <v>75</v>
      </c>
      <c r="H72" s="22">
        <v>75</v>
      </c>
      <c r="I72" s="22">
        <v>75</v>
      </c>
      <c r="J72" s="22">
        <v>75</v>
      </c>
      <c r="K72" s="22">
        <v>150</v>
      </c>
      <c r="L72" s="22">
        <f>E72/'iBOXX Data'!C71+L71</f>
        <v>14.922917334576837</v>
      </c>
      <c r="M72" s="22">
        <f>F72/'iBOXX Data'!B71+M71</f>
        <v>14.03368291287407</v>
      </c>
      <c r="N72" s="22">
        <f>G72/'MSCI Data'!B73+N71</f>
        <v>22.112584688618249</v>
      </c>
      <c r="O72" s="22">
        <f>H72/'MSCI Data'!C73+O71</f>
        <v>18.550758207189435</v>
      </c>
      <c r="P72" s="22">
        <f>I72/'MSCI Data'!D73+P71</f>
        <v>15.598534213744609</v>
      </c>
      <c r="Q72" s="22">
        <f>J72/'MSCI Data'!E73+Q71</f>
        <v>22.135148498990333</v>
      </c>
      <c r="R72" s="22">
        <f>K72/'MSCI Data'!F73+R71</f>
        <v>26.044022075232785</v>
      </c>
      <c r="S72" s="22">
        <f>L72*'iBOXX Data'!C71</f>
        <v>1886.5331913159428</v>
      </c>
      <c r="T72" s="22">
        <f>M72*'iBOXX Data'!B71</f>
        <v>1905.9144763974275</v>
      </c>
      <c r="U72" s="22">
        <f>N72*'MSCI Data'!B73</f>
        <v>1864.5331409442906</v>
      </c>
      <c r="V72" s="22">
        <f>O72*'MSCI Data'!C73</f>
        <v>1897.0005342671918</v>
      </c>
      <c r="W72" s="22">
        <f>P72*'MSCI Data'!D73</f>
        <v>1958.3959705356356</v>
      </c>
      <c r="X72" s="22">
        <f>Q72*'MSCI Data'!E73</f>
        <v>1827.0351571066622</v>
      </c>
      <c r="Y72" s="22">
        <f>R72*'MSCI Data'!F73</f>
        <v>3822.7415602026681</v>
      </c>
    </row>
    <row r="73" spans="1:25">
      <c r="A73" s="20">
        <f>'MSCI Data'!A74</f>
        <v>38289</v>
      </c>
      <c r="B73" s="22">
        <f t="shared" si="6"/>
        <v>15255.020213785587</v>
      </c>
      <c r="C73" s="22">
        <f t="shared" si="8"/>
        <v>14399.999999999998</v>
      </c>
      <c r="D73" s="22">
        <f t="shared" si="7"/>
        <v>855.02021378558857</v>
      </c>
      <c r="E73" s="22"/>
      <c r="F73" s="22"/>
      <c r="G73" s="22"/>
      <c r="H73" s="22"/>
      <c r="I73" s="22"/>
      <c r="J73" s="22"/>
      <c r="K73" s="22"/>
      <c r="L73" s="22">
        <f>E73/'iBOXX Data'!C72+L72</f>
        <v>14.922917334576837</v>
      </c>
      <c r="M73" s="22">
        <f>F73/'iBOXX Data'!B72+M72</f>
        <v>14.03368291287407</v>
      </c>
      <c r="N73" s="22">
        <f>G73/'MSCI Data'!B74+N72</f>
        <v>22.112584688618249</v>
      </c>
      <c r="O73" s="22">
        <f>H73/'MSCI Data'!C74+O72</f>
        <v>18.550758207189435</v>
      </c>
      <c r="P73" s="22">
        <f>I73/'MSCI Data'!D74+P72</f>
        <v>15.598534213744609</v>
      </c>
      <c r="Q73" s="22">
        <f>J73/'MSCI Data'!E74+Q72</f>
        <v>22.135148498990333</v>
      </c>
      <c r="R73" s="22">
        <f>K73/'MSCI Data'!F74+R72</f>
        <v>26.044022075232785</v>
      </c>
      <c r="S73" s="22">
        <f>L73*'iBOXX Data'!C72</f>
        <v>1904.3818628959075</v>
      </c>
      <c r="T73" s="22">
        <f>M73*'iBOXX Data'!B72</f>
        <v>1931.8767897862444</v>
      </c>
      <c r="U73" s="22">
        <f>N73*'MSCI Data'!B74</f>
        <v>1885.318970551592</v>
      </c>
      <c r="V73" s="22">
        <f>O73*'MSCI Data'!C74</f>
        <v>1921.8585502648255</v>
      </c>
      <c r="W73" s="22">
        <f>P73*'MSCI Data'!D74</f>
        <v>1988.8131122524376</v>
      </c>
      <c r="X73" s="22">
        <f>Q73*'MSCI Data'!E74</f>
        <v>1808.88433533749</v>
      </c>
      <c r="Y73" s="22">
        <f>R73*'MSCI Data'!F74</f>
        <v>3813.8865926970889</v>
      </c>
    </row>
    <row r="74" spans="1:25">
      <c r="A74" s="20">
        <f>'MSCI Data'!A75</f>
        <v>38321</v>
      </c>
      <c r="B74" s="22">
        <f t="shared" si="6"/>
        <v>15669.747992425306</v>
      </c>
      <c r="C74" s="22">
        <f t="shared" si="8"/>
        <v>14399.999999999998</v>
      </c>
      <c r="D74" s="22">
        <f t="shared" si="7"/>
        <v>1269.7479924253075</v>
      </c>
      <c r="E74" s="22"/>
      <c r="F74" s="22"/>
      <c r="G74" s="22"/>
      <c r="H74" s="22"/>
      <c r="I74" s="22"/>
      <c r="J74" s="22"/>
      <c r="K74" s="22"/>
      <c r="L74" s="22">
        <f>E74/'iBOXX Data'!C73+L73</f>
        <v>14.922917334576837</v>
      </c>
      <c r="M74" s="22">
        <f>F74/'iBOXX Data'!B73+M73</f>
        <v>14.03368291287407</v>
      </c>
      <c r="N74" s="22">
        <f>G74/'MSCI Data'!B75+N73</f>
        <v>22.112584688618249</v>
      </c>
      <c r="O74" s="22">
        <f>H74/'MSCI Data'!C75+O73</f>
        <v>18.550758207189435</v>
      </c>
      <c r="P74" s="22">
        <f>I74/'MSCI Data'!D75+P73</f>
        <v>15.598534213744609</v>
      </c>
      <c r="Q74" s="22">
        <f>J74/'MSCI Data'!E75+Q73</f>
        <v>22.135148498990333</v>
      </c>
      <c r="R74" s="22">
        <f>K74/'MSCI Data'!F75+R73</f>
        <v>26.044022075232785</v>
      </c>
      <c r="S74" s="22">
        <f>L74*'iBOXX Data'!C73</f>
        <v>1925.9430581645047</v>
      </c>
      <c r="T74" s="22">
        <f>M74*'iBOXX Data'!B73</f>
        <v>1954.1903456177142</v>
      </c>
      <c r="U74" s="22">
        <f>N74*'MSCI Data'!B75</f>
        <v>1932.639901785235</v>
      </c>
      <c r="V74" s="22">
        <f>O74*'MSCI Data'!C75</f>
        <v>1976.5832869760343</v>
      </c>
      <c r="W74" s="22">
        <f>P74*'MSCI Data'!D75</f>
        <v>2094.7271595637635</v>
      </c>
      <c r="X74" s="22">
        <f>Q74*'MSCI Data'!E75</f>
        <v>1799.3662214829242</v>
      </c>
      <c r="Y74" s="22">
        <f>R74*'MSCI Data'!F75</f>
        <v>3986.2980188351303</v>
      </c>
    </row>
    <row r="75" spans="1:25" s="28" customFormat="1">
      <c r="A75" s="26">
        <f>'MSCI Data'!A76</f>
        <v>38352</v>
      </c>
      <c r="B75" s="27">
        <f t="shared" si="6"/>
        <v>16557.993999956052</v>
      </c>
      <c r="C75" s="27">
        <f t="shared" si="8"/>
        <v>15000</v>
      </c>
      <c r="D75" s="27">
        <f t="shared" si="7"/>
        <v>1557.993999956052</v>
      </c>
      <c r="E75" s="27">
        <v>130.66956954714715</v>
      </c>
      <c r="F75" s="27">
        <v>90.157938304489562</v>
      </c>
      <c r="G75" s="27">
        <v>100.84470931993701</v>
      </c>
      <c r="H75" s="27">
        <v>49.386173649505054</v>
      </c>
      <c r="I75" s="27">
        <v>-82.068544791562545</v>
      </c>
      <c r="J75" s="27">
        <v>251.56815228744017</v>
      </c>
      <c r="K75" s="27">
        <v>59.442001683044509</v>
      </c>
      <c r="L75" s="27">
        <f>E75/'iBOXX Data'!C74+L74</f>
        <v>15.928534176504108</v>
      </c>
      <c r="M75" s="27">
        <f>F75/'iBOXX Data'!B74+M74</f>
        <v>14.672828938001601</v>
      </c>
      <c r="N75" s="27">
        <f>G75/'MSCI Data'!B76+N74</f>
        <v>23.245162286551054</v>
      </c>
      <c r="O75" s="27">
        <f>H75/'MSCI Data'!C76+O74</f>
        <v>19.004216784450524</v>
      </c>
      <c r="P75" s="27">
        <f>I75/'MSCI Data'!D76+P74</f>
        <v>15.003619064838755</v>
      </c>
      <c r="Q75" s="27">
        <f>J75/'MSCI Data'!E76+Q74</f>
        <v>25.19782383728398</v>
      </c>
      <c r="R75" s="27">
        <f>K75/'MSCI Data'!F76+R74</f>
        <v>26.423455253344905</v>
      </c>
      <c r="S75" s="27">
        <f>L75*'iBOXX Data'!C74</f>
        <v>2069.749249994506</v>
      </c>
      <c r="T75" s="27">
        <f>M75*'iBOXX Data'!B74</f>
        <v>2069.749249994506</v>
      </c>
      <c r="U75" s="27">
        <f>N75*'MSCI Data'!B76</f>
        <v>2069.749249994506</v>
      </c>
      <c r="V75" s="27">
        <f>O75*'MSCI Data'!C76</f>
        <v>2069.7492499945065</v>
      </c>
      <c r="W75" s="27">
        <f>P75*'MSCI Data'!D76</f>
        <v>2069.749249994506</v>
      </c>
      <c r="X75" s="27">
        <f>Q75*'MSCI Data'!E76</f>
        <v>2069.749249994506</v>
      </c>
      <c r="Y75" s="27">
        <f>R75*'MSCI Data'!F76</f>
        <v>4139.498499989013</v>
      </c>
    </row>
    <row r="76" spans="1:25">
      <c r="A76" s="20">
        <f>'MSCI Data'!A77</f>
        <v>38383</v>
      </c>
      <c r="B76" s="22">
        <f t="shared" si="6"/>
        <v>17047.127324377692</v>
      </c>
      <c r="C76" s="22">
        <f t="shared" si="8"/>
        <v>15000</v>
      </c>
      <c r="D76" s="22">
        <f t="shared" si="7"/>
        <v>2047.1273243776923</v>
      </c>
      <c r="E76" s="22"/>
      <c r="F76" s="22"/>
      <c r="G76" s="22"/>
      <c r="H76" s="22"/>
      <c r="I76" s="22"/>
      <c r="J76" s="22"/>
      <c r="K76" s="22"/>
      <c r="L76" s="22">
        <f>E76/'iBOXX Data'!C75+L75</f>
        <v>15.928534176504108</v>
      </c>
      <c r="M76" s="22">
        <f>F76/'iBOXX Data'!B75+M75</f>
        <v>14.672828938001601</v>
      </c>
      <c r="N76" s="22">
        <f>G76/'MSCI Data'!B77+N75</f>
        <v>23.245162286551054</v>
      </c>
      <c r="O76" s="22">
        <f>H76/'MSCI Data'!C77+O75</f>
        <v>19.004216784450524</v>
      </c>
      <c r="P76" s="22">
        <f>I76/'MSCI Data'!D77+P75</f>
        <v>15.003619064838755</v>
      </c>
      <c r="Q76" s="22">
        <f>J76/'MSCI Data'!E77+Q75</f>
        <v>25.19782383728398</v>
      </c>
      <c r="R76" s="22">
        <f>K76/'MSCI Data'!F77+R75</f>
        <v>26.423455253344905</v>
      </c>
      <c r="S76" s="22">
        <f>L76*'iBOXX Data'!C75</f>
        <v>2096.5736879914884</v>
      </c>
      <c r="T76" s="22">
        <f>M76*'iBOXX Data'!B75</f>
        <v>2097.7743532660888</v>
      </c>
      <c r="U76" s="22">
        <f>N76*'MSCI Data'!B77</f>
        <v>2116.7044778133391</v>
      </c>
      <c r="V76" s="22">
        <f>O76*'MSCI Data'!C77</f>
        <v>2126.761900347858</v>
      </c>
      <c r="W76" s="22">
        <f>P76*'MSCI Data'!D77</f>
        <v>2189.4781301319194</v>
      </c>
      <c r="X76" s="22">
        <f>Q76*'MSCI Data'!E77</f>
        <v>2102.5064209829752</v>
      </c>
      <c r="Y76" s="22">
        <f>R76*'MSCI Data'!F77</f>
        <v>4317.3283538440237</v>
      </c>
    </row>
    <row r="77" spans="1:25">
      <c r="A77" s="20">
        <f>'MSCI Data'!A78</f>
        <v>38411</v>
      </c>
      <c r="B77" s="22">
        <f t="shared" si="6"/>
        <v>17497.255662884192</v>
      </c>
      <c r="C77" s="22">
        <f t="shared" si="8"/>
        <v>15000</v>
      </c>
      <c r="D77" s="22">
        <f t="shared" si="7"/>
        <v>2497.2556628841921</v>
      </c>
      <c r="E77" s="22"/>
      <c r="F77" s="22"/>
      <c r="G77" s="22"/>
      <c r="H77" s="22"/>
      <c r="I77" s="22"/>
      <c r="J77" s="22"/>
      <c r="K77" s="22"/>
      <c r="L77" s="22">
        <f>E77/'iBOXX Data'!C76+L76</f>
        <v>15.928534176504108</v>
      </c>
      <c r="M77" s="22">
        <f>F77/'iBOXX Data'!B76+M76</f>
        <v>14.672828938001601</v>
      </c>
      <c r="N77" s="22">
        <f>G77/'MSCI Data'!B78+N76</f>
        <v>23.245162286551054</v>
      </c>
      <c r="O77" s="22">
        <f>H77/'MSCI Data'!C78+O76</f>
        <v>19.004216784450524</v>
      </c>
      <c r="P77" s="22">
        <f>I77/'MSCI Data'!D78+P76</f>
        <v>15.003619064838755</v>
      </c>
      <c r="Q77" s="22">
        <f>J77/'MSCI Data'!E78+Q76</f>
        <v>25.19782383728398</v>
      </c>
      <c r="R77" s="22">
        <f>K77/'MSCI Data'!F78+R76</f>
        <v>26.423455253344905</v>
      </c>
      <c r="S77" s="22">
        <f>L77*'iBOXX Data'!C76</f>
        <v>2084.2283500496956</v>
      </c>
      <c r="T77" s="22">
        <f>M77*'iBOXX Data'!B76</f>
        <v>2064.7604881555853</v>
      </c>
      <c r="U77" s="22">
        <f>N77*'MSCI Data'!B78</f>
        <v>2178.5366094955648</v>
      </c>
      <c r="V77" s="22">
        <f>O77*'MSCI Data'!C78</f>
        <v>2196.3173337789467</v>
      </c>
      <c r="W77" s="22">
        <f>P77*'MSCI Data'!D78</f>
        <v>2267.1968768877846</v>
      </c>
      <c r="X77" s="22">
        <f>Q77*'MSCI Data'!E78</f>
        <v>2103.5143339364668</v>
      </c>
      <c r="Y77" s="22">
        <f>R77*'MSCI Data'!F78</f>
        <v>4602.7016705801489</v>
      </c>
    </row>
    <row r="78" spans="1:25">
      <c r="A78" s="20">
        <f>'MSCI Data'!A79</f>
        <v>38442</v>
      </c>
      <c r="B78" s="22">
        <f t="shared" si="6"/>
        <v>17862.748283848683</v>
      </c>
      <c r="C78" s="22">
        <f t="shared" si="8"/>
        <v>15600</v>
      </c>
      <c r="D78" s="22">
        <f t="shared" si="7"/>
        <v>2262.7482838486831</v>
      </c>
      <c r="E78" s="22">
        <v>75</v>
      </c>
      <c r="F78" s="22">
        <v>75</v>
      </c>
      <c r="G78" s="22">
        <v>75</v>
      </c>
      <c r="H78" s="22">
        <v>75</v>
      </c>
      <c r="I78" s="22">
        <v>75</v>
      </c>
      <c r="J78" s="22">
        <v>75</v>
      </c>
      <c r="K78" s="22">
        <v>150</v>
      </c>
      <c r="L78" s="22">
        <f>E78/'iBOXX Data'!C77+L77</f>
        <v>16.498547266461202</v>
      </c>
      <c r="M78" s="22">
        <f>F78/'iBOXX Data'!B77+M77</f>
        <v>15.201221216429106</v>
      </c>
      <c r="N78" s="22">
        <f>G78/'MSCI Data'!B79+N77</f>
        <v>24.051700624006696</v>
      </c>
      <c r="O78" s="22">
        <f>H78/'MSCI Data'!C79+O77</f>
        <v>19.660786862363505</v>
      </c>
      <c r="P78" s="22">
        <f>I78/'MSCI Data'!D79+P77</f>
        <v>15.501693178266834</v>
      </c>
      <c r="Q78" s="22">
        <f>J78/'MSCI Data'!E79+Q77</f>
        <v>26.093025556071282</v>
      </c>
      <c r="R78" s="22">
        <f>K78/'MSCI Data'!F79+R77</f>
        <v>27.328050597694201</v>
      </c>
      <c r="S78" s="22">
        <f>L78*'iBOXX Data'!C77</f>
        <v>2170.8116300938468</v>
      </c>
      <c r="T78" s="22">
        <f>M78*'iBOXX Data'!B77</f>
        <v>2157.6613394599472</v>
      </c>
      <c r="U78" s="22">
        <f>N78*'MSCI Data'!B79</f>
        <v>2236.5676410263827</v>
      </c>
      <c r="V78" s="22">
        <f>O78*'MSCI Data'!C79</f>
        <v>2245.8516832877831</v>
      </c>
      <c r="W78" s="22">
        <f>P78*'MSCI Data'!D79</f>
        <v>2334.2449587834199</v>
      </c>
      <c r="X78" s="22">
        <f>Q78*'MSCI Data'!E79</f>
        <v>2186.0736810876519</v>
      </c>
      <c r="Y78" s="22">
        <f>R78*'MSCI Data'!F79</f>
        <v>4531.5373501096519</v>
      </c>
    </row>
    <row r="79" spans="1:25">
      <c r="A79" s="20">
        <f>'MSCI Data'!A80</f>
        <v>38471</v>
      </c>
      <c r="B79" s="22">
        <f t="shared" si="6"/>
        <v>17584.67241263693</v>
      </c>
      <c r="C79" s="22">
        <f t="shared" si="8"/>
        <v>15600</v>
      </c>
      <c r="D79" s="22">
        <f t="shared" si="7"/>
        <v>1984.6724126369299</v>
      </c>
      <c r="E79" s="22"/>
      <c r="F79" s="22"/>
      <c r="G79" s="22"/>
      <c r="H79" s="22"/>
      <c r="I79" s="22"/>
      <c r="J79" s="22"/>
      <c r="K79" s="22"/>
      <c r="L79" s="22">
        <f>E79/'iBOXX Data'!C78+L78</f>
        <v>16.498547266461202</v>
      </c>
      <c r="M79" s="22">
        <f>F79/'iBOXX Data'!B78+M78</f>
        <v>15.201221216429106</v>
      </c>
      <c r="N79" s="22">
        <f>G79/'MSCI Data'!B80+N78</f>
        <v>24.051700624006696</v>
      </c>
      <c r="O79" s="22">
        <f>H79/'MSCI Data'!C80+O78</f>
        <v>19.660786862363505</v>
      </c>
      <c r="P79" s="22">
        <f>I79/'MSCI Data'!D80+P78</f>
        <v>15.501693178266834</v>
      </c>
      <c r="Q79" s="22">
        <f>J79/'MSCI Data'!E80+Q78</f>
        <v>26.093025556071282</v>
      </c>
      <c r="R79" s="22">
        <f>K79/'MSCI Data'!F80+R78</f>
        <v>27.328050597694201</v>
      </c>
      <c r="S79" s="22">
        <f>L79*'iBOXX Data'!C78</f>
        <v>2203.3319701272508</v>
      </c>
      <c r="T79" s="22">
        <f>M79*'iBOXX Data'!B78</f>
        <v>2186.3916475589986</v>
      </c>
      <c r="U79" s="22">
        <f>N79*'MSCI Data'!B80</f>
        <v>2183.1728656410878</v>
      </c>
      <c r="V79" s="22">
        <f>O79*'MSCI Data'!C80</f>
        <v>2170.9440853421784</v>
      </c>
      <c r="W79" s="22">
        <f>P79*'MSCI Data'!D80</f>
        <v>2259.371780732391</v>
      </c>
      <c r="X79" s="22">
        <f>Q79*'MSCI Data'!E80</f>
        <v>2158.4150739982165</v>
      </c>
      <c r="Y79" s="22">
        <f>R79*'MSCI Data'!F80</f>
        <v>4423.044989236806</v>
      </c>
    </row>
    <row r="80" spans="1:25">
      <c r="A80" s="20">
        <f>'MSCI Data'!A81</f>
        <v>38503</v>
      </c>
      <c r="B80" s="22">
        <f t="shared" si="6"/>
        <v>18440.619107020124</v>
      </c>
      <c r="C80" s="22">
        <f t="shared" si="8"/>
        <v>15600</v>
      </c>
      <c r="D80" s="22">
        <f t="shared" si="7"/>
        <v>2840.6191070201239</v>
      </c>
      <c r="E80" s="22"/>
      <c r="F80" s="22"/>
      <c r="G80" s="22"/>
      <c r="H80" s="22"/>
      <c r="I80" s="22"/>
      <c r="J80" s="22"/>
      <c r="K80" s="22"/>
      <c r="L80" s="22">
        <f>E80/'iBOXX Data'!C79+L79</f>
        <v>16.498547266461202</v>
      </c>
      <c r="M80" s="22">
        <f>F80/'iBOXX Data'!B79+M79</f>
        <v>15.201221216429106</v>
      </c>
      <c r="N80" s="22">
        <f>G80/'MSCI Data'!B81+N79</f>
        <v>24.051700624006696</v>
      </c>
      <c r="O80" s="22">
        <f>H80/'MSCI Data'!C81+O79</f>
        <v>19.660786862363505</v>
      </c>
      <c r="P80" s="22">
        <f>I80/'MSCI Data'!D81+P79</f>
        <v>15.501693178266834</v>
      </c>
      <c r="Q80" s="22">
        <f>J80/'MSCI Data'!E81+Q79</f>
        <v>26.093025556071282</v>
      </c>
      <c r="R80" s="22">
        <f>K80/'MSCI Data'!F81+R79</f>
        <v>27.328050597694201</v>
      </c>
      <c r="S80" s="22">
        <f>L80*'iBOXX Data'!C79</f>
        <v>2227.9590237447796</v>
      </c>
      <c r="T80" s="22">
        <f>M80*'iBOXX Data'!B79</f>
        <v>2216.3380533553636</v>
      </c>
      <c r="U80" s="22">
        <f>N80*'MSCI Data'!B81</f>
        <v>2278.1770831059143</v>
      </c>
      <c r="V80" s="22">
        <f>O80*'MSCI Data'!C81</f>
        <v>2259.6142340914375</v>
      </c>
      <c r="W80" s="22">
        <f>P80*'MSCI Data'!D81</f>
        <v>2367.418582184911</v>
      </c>
      <c r="X80" s="22">
        <f>Q80*'MSCI Data'!E81</f>
        <v>2326.1932283237547</v>
      </c>
      <c r="Y80" s="22">
        <f>R80*'MSCI Data'!F81</f>
        <v>4764.9189022139617</v>
      </c>
    </row>
    <row r="81" spans="1:25">
      <c r="A81" s="20">
        <f>'MSCI Data'!A82</f>
        <v>38533</v>
      </c>
      <c r="B81" s="22">
        <f t="shared" si="6"/>
        <v>19655.884625777653</v>
      </c>
      <c r="C81" s="22">
        <f t="shared" si="8"/>
        <v>16200</v>
      </c>
      <c r="D81" s="22">
        <f t="shared" si="7"/>
        <v>3455.8846257776531</v>
      </c>
      <c r="E81" s="22">
        <v>75</v>
      </c>
      <c r="F81" s="22">
        <v>75</v>
      </c>
      <c r="G81" s="22">
        <v>75</v>
      </c>
      <c r="H81" s="22">
        <v>75</v>
      </c>
      <c r="I81" s="22">
        <v>75</v>
      </c>
      <c r="J81" s="22">
        <v>75</v>
      </c>
      <c r="K81" s="22">
        <v>150</v>
      </c>
      <c r="L81" s="22">
        <f>E81/'iBOXX Data'!C80+L80</f>
        <v>17.047828976342071</v>
      </c>
      <c r="M81" s="22">
        <f>F81/'iBOXX Data'!B80+M80</f>
        <v>15.708972892009635</v>
      </c>
      <c r="N81" s="22">
        <f>G81/'MSCI Data'!B82+N80</f>
        <v>24.819356714078342</v>
      </c>
      <c r="O81" s="22">
        <f>H81/'MSCI Data'!C82+O80</f>
        <v>20.288612075824076</v>
      </c>
      <c r="P81" s="22">
        <f>I81/'MSCI Data'!D82+P80</f>
        <v>15.971647436052409</v>
      </c>
      <c r="Q81" s="22">
        <f>J81/'MSCI Data'!E82+Q80</f>
        <v>26.917110821426739</v>
      </c>
      <c r="R81" s="22">
        <f>K81/'MSCI Data'!F82+R80</f>
        <v>28.146158042471949</v>
      </c>
      <c r="S81" s="22">
        <f>L81*'iBOXX Data'!C80</f>
        <v>2327.7439430906261</v>
      </c>
      <c r="T81" s="22">
        <f>M81*'iBOXX Data'!B80</f>
        <v>2320.3723858787434</v>
      </c>
      <c r="U81" s="22">
        <f>N81*'MSCI Data'!B82</f>
        <v>2424.8511509654541</v>
      </c>
      <c r="V81" s="22">
        <f>O81*'MSCI Data'!C82</f>
        <v>2423.6775985779441</v>
      </c>
      <c r="W81" s="22">
        <f>P81*'MSCI Data'!D82</f>
        <v>2548.9152143196038</v>
      </c>
      <c r="X81" s="22">
        <f>Q81*'MSCI Data'!E82</f>
        <v>2449.7262558580478</v>
      </c>
      <c r="Y81" s="22">
        <f>R81*'MSCI Data'!F82</f>
        <v>5160.598077087232</v>
      </c>
    </row>
    <row r="82" spans="1:25">
      <c r="A82" s="20">
        <f>'MSCI Data'!A83</f>
        <v>38562</v>
      </c>
      <c r="B82" s="22">
        <f t="shared" si="6"/>
        <v>20338.468439839558</v>
      </c>
      <c r="C82" s="22">
        <f t="shared" si="8"/>
        <v>16200</v>
      </c>
      <c r="D82" s="22">
        <f t="shared" si="7"/>
        <v>4138.4684398395584</v>
      </c>
      <c r="E82" s="22"/>
      <c r="F82" s="22"/>
      <c r="G82" s="22"/>
      <c r="H82" s="22"/>
      <c r="I82" s="22"/>
      <c r="J82" s="22"/>
      <c r="K82" s="22"/>
      <c r="L82" s="22">
        <f>E82/'iBOXX Data'!C81+L81</f>
        <v>17.047828976342071</v>
      </c>
      <c r="M82" s="22">
        <f>F82/'iBOXX Data'!B81+M81</f>
        <v>15.708972892009635</v>
      </c>
      <c r="N82" s="22">
        <f>G82/'MSCI Data'!B83+N81</f>
        <v>24.819356714078342</v>
      </c>
      <c r="O82" s="22">
        <f>H82/'MSCI Data'!C83+O81</f>
        <v>20.288612075824076</v>
      </c>
      <c r="P82" s="22">
        <f>I82/'MSCI Data'!D83+P81</f>
        <v>15.971647436052409</v>
      </c>
      <c r="Q82" s="22">
        <f>J82/'MSCI Data'!E83+Q81</f>
        <v>26.917110821426739</v>
      </c>
      <c r="R82" s="22">
        <f>K82/'MSCI Data'!F83+R81</f>
        <v>28.146158042471949</v>
      </c>
      <c r="S82" s="22">
        <f>L82*'iBOXX Data'!C81</f>
        <v>2316.6516804325915</v>
      </c>
      <c r="T82" s="22">
        <f>M82*'iBOXX Data'!B81</f>
        <v>2320.5294756076632</v>
      </c>
      <c r="U82" s="22">
        <f>N82*'MSCI Data'!B83</f>
        <v>2503.2803181819418</v>
      </c>
      <c r="V82" s="22">
        <f>O82*'MSCI Data'!C83</f>
        <v>2500.7743244660755</v>
      </c>
      <c r="W82" s="22">
        <f>P82*'MSCI Data'!D83</f>
        <v>2682.7576198337233</v>
      </c>
      <c r="X82" s="22">
        <f>Q82*'MSCI Data'!E83</f>
        <v>2530.4775883223278</v>
      </c>
      <c r="Y82" s="22">
        <f>R82*'MSCI Data'!F83</f>
        <v>5483.9974329952347</v>
      </c>
    </row>
    <row r="83" spans="1:25">
      <c r="A83" s="20">
        <f>'MSCI Data'!A84</f>
        <v>38595</v>
      </c>
      <c r="B83" s="22">
        <f t="shared" si="6"/>
        <v>20348.256830279664</v>
      </c>
      <c r="C83" s="22">
        <f t="shared" si="8"/>
        <v>16200</v>
      </c>
      <c r="D83" s="22">
        <f t="shared" si="7"/>
        <v>4148.2568302796644</v>
      </c>
      <c r="E83" s="22"/>
      <c r="F83" s="22"/>
      <c r="G83" s="22"/>
      <c r="H83" s="22"/>
      <c r="I83" s="22"/>
      <c r="J83" s="22"/>
      <c r="K83" s="22"/>
      <c r="L83" s="22">
        <f>E83/'iBOXX Data'!C82+L82</f>
        <v>17.047828976342071</v>
      </c>
      <c r="M83" s="22">
        <f>F83/'iBOXX Data'!B82+M82</f>
        <v>15.708972892009635</v>
      </c>
      <c r="N83" s="22">
        <f>G83/'MSCI Data'!B84+N82</f>
        <v>24.819356714078342</v>
      </c>
      <c r="O83" s="22">
        <f>H83/'MSCI Data'!C84+O82</f>
        <v>20.288612075824076</v>
      </c>
      <c r="P83" s="22">
        <f>I83/'MSCI Data'!D84+P82</f>
        <v>15.971647436052409</v>
      </c>
      <c r="Q83" s="22">
        <f>J83/'MSCI Data'!E84+Q82</f>
        <v>26.917110821426739</v>
      </c>
      <c r="R83" s="22">
        <f>K83/'MSCI Data'!F84+R82</f>
        <v>28.146158042471949</v>
      </c>
      <c r="S83" s="22">
        <f>L83*'iBOXX Data'!C82</f>
        <v>2340.304299335754</v>
      </c>
      <c r="T83" s="22">
        <f>M83*'iBOXX Data'!B82</f>
        <v>2355.7175748857649</v>
      </c>
      <c r="U83" s="22">
        <f>N83*'MSCI Data'!B84</f>
        <v>2501.5429632119562</v>
      </c>
      <c r="V83" s="22">
        <f>O83*'MSCI Data'!C84</f>
        <v>2493.0646518772623</v>
      </c>
      <c r="W83" s="22">
        <f>P83*'MSCI Data'!D84</f>
        <v>2737.5403705393828</v>
      </c>
      <c r="X83" s="22">
        <f>Q83*'MSCI Data'!E84</f>
        <v>2470.9907734069748</v>
      </c>
      <c r="Y83" s="22">
        <f>R83*'MSCI Data'!F84</f>
        <v>5449.096197022569</v>
      </c>
    </row>
    <row r="84" spans="1:25">
      <c r="A84" s="20">
        <f>'MSCI Data'!A85</f>
        <v>38625</v>
      </c>
      <c r="B84" s="22">
        <f t="shared" si="6"/>
        <v>21990.375428629515</v>
      </c>
      <c r="C84" s="22">
        <f t="shared" si="8"/>
        <v>16800</v>
      </c>
      <c r="D84" s="22">
        <f t="shared" si="7"/>
        <v>5190.3754286295152</v>
      </c>
      <c r="E84" s="22">
        <v>75</v>
      </c>
      <c r="F84" s="22">
        <v>75</v>
      </c>
      <c r="G84" s="22">
        <v>75</v>
      </c>
      <c r="H84" s="22">
        <v>75</v>
      </c>
      <c r="I84" s="22">
        <v>75</v>
      </c>
      <c r="J84" s="22">
        <v>75</v>
      </c>
      <c r="K84" s="22">
        <v>150</v>
      </c>
      <c r="L84" s="22">
        <f>E84/'iBOXX Data'!C83+L83</f>
        <v>17.594505639753983</v>
      </c>
      <c r="M84" s="22">
        <f>F84/'iBOXX Data'!B83+M83</f>
        <v>16.207842121755544</v>
      </c>
      <c r="N84" s="22">
        <f>G84/'MSCI Data'!B85+N83</f>
        <v>25.531945787712548</v>
      </c>
      <c r="O84" s="22">
        <f>H84/'MSCI Data'!C85+O83</f>
        <v>20.870458468376441</v>
      </c>
      <c r="P84" s="22">
        <f>I84/'MSCI Data'!D85+P83</f>
        <v>16.390595039672117</v>
      </c>
      <c r="Q84" s="22">
        <f>J84/'MSCI Data'!E85+Q83</f>
        <v>27.712107641439459</v>
      </c>
      <c r="R84" s="22">
        <f>K84/'MSCI Data'!F85+R83</f>
        <v>28.842407578305593</v>
      </c>
      <c r="S84" s="22">
        <f>L84*'iBOXX Data'!C83</f>
        <v>2413.8362057486611</v>
      </c>
      <c r="T84" s="22">
        <f>M84*'iBOXX Data'!B83</f>
        <v>2436.6869845847286</v>
      </c>
      <c r="U84" s="22">
        <f>N84*'MSCI Data'!B85</f>
        <v>2687.2372941567455</v>
      </c>
      <c r="V84" s="22">
        <f>O84*'MSCI Data'!C85</f>
        <v>2690.2020965737233</v>
      </c>
      <c r="W84" s="22">
        <f>P84*'MSCI Data'!D85</f>
        <v>2934.2443240021025</v>
      </c>
      <c r="X84" s="22">
        <f>Q84*'MSCI Data'!E85</f>
        <v>2614.3602348933987</v>
      </c>
      <c r="Y84" s="22">
        <f>R84*'MSCI Data'!F85</f>
        <v>6213.8082886701568</v>
      </c>
    </row>
    <row r="85" spans="1:25">
      <c r="A85" s="20">
        <f>'MSCI Data'!A86</f>
        <v>38656</v>
      </c>
      <c r="B85" s="22">
        <f t="shared" si="6"/>
        <v>21224.619854977747</v>
      </c>
      <c r="C85" s="22">
        <f t="shared" si="8"/>
        <v>16800</v>
      </c>
      <c r="D85" s="22">
        <f t="shared" si="7"/>
        <v>4424.6198549777473</v>
      </c>
      <c r="E85" s="22"/>
      <c r="F85" s="22"/>
      <c r="G85" s="22"/>
      <c r="H85" s="22"/>
      <c r="I85" s="22"/>
      <c r="J85" s="22"/>
      <c r="K85" s="22"/>
      <c r="L85" s="22">
        <f>E85/'iBOXX Data'!C84+L84</f>
        <v>17.594505639753983</v>
      </c>
      <c r="M85" s="22">
        <f>F85/'iBOXX Data'!B84+M84</f>
        <v>16.207842121755544</v>
      </c>
      <c r="N85" s="22">
        <f>G85/'MSCI Data'!B86+N84</f>
        <v>25.531945787712548</v>
      </c>
      <c r="O85" s="22">
        <f>H85/'MSCI Data'!C86+O84</f>
        <v>20.870458468376441</v>
      </c>
      <c r="P85" s="22">
        <f>I85/'MSCI Data'!D86+P84</f>
        <v>16.390595039672117</v>
      </c>
      <c r="Q85" s="22">
        <f>J85/'MSCI Data'!E86+Q84</f>
        <v>27.712107641439459</v>
      </c>
      <c r="R85" s="22">
        <f>K85/'MSCI Data'!F86+R84</f>
        <v>28.842407578305593</v>
      </c>
      <c r="S85" s="22">
        <f>L85*'iBOXX Data'!C84</f>
        <v>2387.7415892128097</v>
      </c>
      <c r="T85" s="22">
        <f>M85*'iBOXX Data'!B84</f>
        <v>2397.1398498076451</v>
      </c>
      <c r="U85" s="22">
        <f>N85*'MSCI Data'!B86</f>
        <v>2618.3010405299219</v>
      </c>
      <c r="V85" s="22">
        <f>O85*'MSCI Data'!C86</f>
        <v>2616.9467873497219</v>
      </c>
      <c r="W85" s="22">
        <f>P85*'MSCI Data'!D86</f>
        <v>2779.5171068275977</v>
      </c>
      <c r="X85" s="22">
        <f>Q85*'MSCI Data'!E86</f>
        <v>2585.5396429463017</v>
      </c>
      <c r="Y85" s="22">
        <f>R85*'MSCI Data'!F86</f>
        <v>5839.4338383037502</v>
      </c>
    </row>
    <row r="86" spans="1:25">
      <c r="A86" s="20">
        <f>'MSCI Data'!A87</f>
        <v>38686</v>
      </c>
      <c r="B86" s="22">
        <f t="shared" si="6"/>
        <v>22234.398976945304</v>
      </c>
      <c r="C86" s="22">
        <f t="shared" si="8"/>
        <v>16800</v>
      </c>
      <c r="D86" s="22">
        <f t="shared" si="7"/>
        <v>5434.3989769453037</v>
      </c>
      <c r="E86" s="22"/>
      <c r="F86" s="22"/>
      <c r="G86" s="22"/>
      <c r="H86" s="22"/>
      <c r="I86" s="22"/>
      <c r="J86" s="22"/>
      <c r="K86" s="22"/>
      <c r="L86" s="22">
        <f>E86/'iBOXX Data'!C85+L85</f>
        <v>17.594505639753983</v>
      </c>
      <c r="M86" s="22">
        <f>F86/'iBOXX Data'!B85+M85</f>
        <v>16.207842121755544</v>
      </c>
      <c r="N86" s="22">
        <f>G86/'MSCI Data'!B87+N85</f>
        <v>25.531945787712548</v>
      </c>
      <c r="O86" s="22">
        <f>H86/'MSCI Data'!C87+O85</f>
        <v>20.870458468376441</v>
      </c>
      <c r="P86" s="22">
        <f>I86/'MSCI Data'!D87+P85</f>
        <v>16.390595039672117</v>
      </c>
      <c r="Q86" s="22">
        <f>J86/'MSCI Data'!E87+Q85</f>
        <v>27.712107641439459</v>
      </c>
      <c r="R86" s="22">
        <f>K86/'MSCI Data'!F87+R85</f>
        <v>28.842407578305593</v>
      </c>
      <c r="S86" s="22">
        <f>L86*'iBOXX Data'!C85</f>
        <v>2385.3846561063456</v>
      </c>
      <c r="T86" s="22">
        <f>M86*'iBOXX Data'!B85</f>
        <v>2385.4702034799811</v>
      </c>
      <c r="U86" s="22">
        <f>N86*'MSCI Data'!B87</f>
        <v>2698.471350303339</v>
      </c>
      <c r="V86" s="22">
        <f>O86*'MSCI Data'!C87</f>
        <v>2733.4039456032624</v>
      </c>
      <c r="W86" s="22">
        <f>P86*'MSCI Data'!D87</f>
        <v>2887.0394102878467</v>
      </c>
      <c r="X86" s="22">
        <f>Q86*'MSCI Data'!E87</f>
        <v>2726.0400286883996</v>
      </c>
      <c r="Y86" s="22">
        <f>R86*'MSCI Data'!F87</f>
        <v>6418.589382476127</v>
      </c>
    </row>
    <row r="87" spans="1:25" s="28" customFormat="1">
      <c r="A87" s="26">
        <f>'MSCI Data'!A88</f>
        <v>38716</v>
      </c>
      <c r="B87" s="27">
        <f t="shared" si="6"/>
        <v>23592.310242355557</v>
      </c>
      <c r="C87" s="27">
        <f t="shared" si="8"/>
        <v>17400.000000000004</v>
      </c>
      <c r="D87" s="27">
        <f t="shared" si="7"/>
        <v>6192.3102423555538</v>
      </c>
      <c r="E87" s="27">
        <v>540.25314548820643</v>
      </c>
      <c r="F87" s="27">
        <v>524.50767730103325</v>
      </c>
      <c r="G87" s="27">
        <v>158.14178623958651</v>
      </c>
      <c r="H87" s="27">
        <v>126.10056786184759</v>
      </c>
      <c r="I87" s="27">
        <v>-88.794104358385084</v>
      </c>
      <c r="J87" s="27">
        <v>226.60132559943304</v>
      </c>
      <c r="K87" s="27">
        <v>-886.8103981317181</v>
      </c>
      <c r="L87" s="27">
        <f>E87/'iBOXX Data'!C86+L86</f>
        <v>21.540679544910013</v>
      </c>
      <c r="M87" s="27">
        <f>F87/'iBOXX Data'!B86+M86</f>
        <v>19.71414386185203</v>
      </c>
      <c r="N87" s="27">
        <f>G87/'MSCI Data'!B88+N86</f>
        <v>26.978673317120531</v>
      </c>
      <c r="O87" s="27">
        <f>H87/'MSCI Data'!C88+O86</f>
        <v>21.802741241271956</v>
      </c>
      <c r="P87" s="27">
        <f>I87/'MSCI Data'!D88+P86</f>
        <v>15.911507393409114</v>
      </c>
      <c r="Q87" s="27">
        <f>J87/'MSCI Data'!E88+Q86</f>
        <v>30.018717226124242</v>
      </c>
      <c r="R87" s="27">
        <f>K87/'MSCI Data'!F88+R86</f>
        <v>25.072596329658602</v>
      </c>
      <c r="S87" s="27">
        <f>L87*'iBOXX Data'!C86</f>
        <v>2949.0387802944451</v>
      </c>
      <c r="T87" s="27">
        <f>M87*'iBOXX Data'!B86</f>
        <v>2949.0387802944451</v>
      </c>
      <c r="U87" s="27">
        <f>N87*'MSCI Data'!B88</f>
        <v>2949.0387802944451</v>
      </c>
      <c r="V87" s="27">
        <f>O87*'MSCI Data'!C88</f>
        <v>2949.0387802944447</v>
      </c>
      <c r="W87" s="27">
        <f>P87*'MSCI Data'!D88</f>
        <v>2949.0387802944451</v>
      </c>
      <c r="X87" s="27">
        <f>Q87*'MSCI Data'!E88</f>
        <v>2949.0387802944451</v>
      </c>
      <c r="Y87" s="27">
        <f>R87*'MSCI Data'!F88</f>
        <v>5898.0775605888894</v>
      </c>
    </row>
    <row r="88" spans="1:25">
      <c r="A88" s="20">
        <f>'MSCI Data'!A89</f>
        <v>38748</v>
      </c>
      <c r="B88" s="22">
        <f t="shared" si="6"/>
        <v>24403.448460297855</v>
      </c>
      <c r="C88" s="22">
        <f t="shared" si="8"/>
        <v>17400.000000000004</v>
      </c>
      <c r="D88" s="22">
        <f t="shared" si="7"/>
        <v>7003.4484602978519</v>
      </c>
      <c r="E88" s="22"/>
      <c r="F88" s="22"/>
      <c r="G88" s="22"/>
      <c r="H88" s="22"/>
      <c r="I88" s="22"/>
      <c r="J88" s="22"/>
      <c r="K88" s="22"/>
      <c r="L88" s="22">
        <f>E88/'iBOXX Data'!C87+L87</f>
        <v>21.540679544910013</v>
      </c>
      <c r="M88" s="22">
        <f>F88/'iBOXX Data'!B87+M87</f>
        <v>19.71414386185203</v>
      </c>
      <c r="N88" s="22">
        <f>G88/'MSCI Data'!B89+N87</f>
        <v>26.978673317120531</v>
      </c>
      <c r="O88" s="22">
        <f>H88/'MSCI Data'!C89+O87</f>
        <v>21.802741241271956</v>
      </c>
      <c r="P88" s="22">
        <f>I88/'MSCI Data'!D89+P87</f>
        <v>15.911507393409114</v>
      </c>
      <c r="Q88" s="22">
        <f>J88/'MSCI Data'!E89+Q87</f>
        <v>30.018717226124242</v>
      </c>
      <c r="R88" s="22">
        <f>K88/'MSCI Data'!F89+R87</f>
        <v>25.072596329658602</v>
      </c>
      <c r="S88" s="22">
        <f>L88*'iBOXX Data'!C87</f>
        <v>2928.6337733578257</v>
      </c>
      <c r="T88" s="22">
        <f>M88*'iBOXX Data'!B87</f>
        <v>2911.7790483955446</v>
      </c>
      <c r="U88" s="22">
        <f>N88*'MSCI Data'!B89</f>
        <v>3050.2088052336471</v>
      </c>
      <c r="V88" s="22">
        <f>O88*'MSCI Data'!C89</f>
        <v>3059.7967058001063</v>
      </c>
      <c r="W88" s="22">
        <f>P88*'MSCI Data'!D89</f>
        <v>3156.8430668523683</v>
      </c>
      <c r="X88" s="22">
        <f>Q88*'MSCI Data'!E89</f>
        <v>2940.0331651266083</v>
      </c>
      <c r="Y88" s="22">
        <f>R88*'MSCI Data'!F89</f>
        <v>6356.1538955317519</v>
      </c>
    </row>
    <row r="89" spans="1:25">
      <c r="A89" s="20">
        <f>'MSCI Data'!A90</f>
        <v>38776</v>
      </c>
      <c r="B89" s="22">
        <f t="shared" si="6"/>
        <v>24840.311539974326</v>
      </c>
      <c r="C89" s="22">
        <f t="shared" si="8"/>
        <v>17400.000000000004</v>
      </c>
      <c r="D89" s="22">
        <f t="shared" si="7"/>
        <v>7440.3115399743219</v>
      </c>
      <c r="E89" s="22"/>
      <c r="F89" s="22"/>
      <c r="G89" s="22"/>
      <c r="H89" s="22"/>
      <c r="I89" s="22"/>
      <c r="J89" s="22"/>
      <c r="K89" s="22"/>
      <c r="L89" s="22">
        <f>E89/'iBOXX Data'!C88+L88</f>
        <v>21.540679544910013</v>
      </c>
      <c r="M89" s="22">
        <f>F89/'iBOXX Data'!B88+M88</f>
        <v>19.71414386185203</v>
      </c>
      <c r="N89" s="22">
        <f>G89/'MSCI Data'!B90+N88</f>
        <v>26.978673317120531</v>
      </c>
      <c r="O89" s="22">
        <f>H89/'MSCI Data'!C90+O88</f>
        <v>21.802741241271956</v>
      </c>
      <c r="P89" s="22">
        <f>I89/'MSCI Data'!D90+P88</f>
        <v>15.911507393409114</v>
      </c>
      <c r="Q89" s="22">
        <f>J89/'MSCI Data'!E90+Q88</f>
        <v>30.018717226124242</v>
      </c>
      <c r="R89" s="22">
        <f>K89/'MSCI Data'!F90+R88</f>
        <v>25.072596329658602</v>
      </c>
      <c r="S89" s="22">
        <f>L89*'iBOXX Data'!C88</f>
        <v>2932.9621081625633</v>
      </c>
      <c r="T89" s="22">
        <f>M89*'iBOXX Data'!B88</f>
        <v>2919.0732816244299</v>
      </c>
      <c r="U89" s="22">
        <f>N89*'MSCI Data'!B90</f>
        <v>3104.9755120674022</v>
      </c>
      <c r="V89" s="22">
        <f>O89*'MSCI Data'!C90</f>
        <v>3139.376711330749</v>
      </c>
      <c r="W89" s="22">
        <f>P89*'MSCI Data'!D90</f>
        <v>3293.2046852138842</v>
      </c>
      <c r="X89" s="22">
        <f>Q89*'MSCI Data'!E90</f>
        <v>2990.7647972387581</v>
      </c>
      <c r="Y89" s="22">
        <f>R89*'MSCI Data'!F90</f>
        <v>6459.9544443365385</v>
      </c>
    </row>
    <row r="90" spans="1:25">
      <c r="A90" s="20">
        <f>'MSCI Data'!A91</f>
        <v>38807</v>
      </c>
      <c r="B90" s="22">
        <f t="shared" si="6"/>
        <v>25486.046681254251</v>
      </c>
      <c r="C90" s="22">
        <f t="shared" si="8"/>
        <v>18000.000000000004</v>
      </c>
      <c r="D90" s="22">
        <f t="shared" si="7"/>
        <v>7486.0466812542472</v>
      </c>
      <c r="E90" s="22">
        <v>75</v>
      </c>
      <c r="F90" s="22">
        <v>75</v>
      </c>
      <c r="G90" s="22">
        <v>75</v>
      </c>
      <c r="H90" s="22">
        <v>75</v>
      </c>
      <c r="I90" s="22">
        <v>75</v>
      </c>
      <c r="J90" s="22">
        <v>75</v>
      </c>
      <c r="K90" s="22">
        <v>150</v>
      </c>
      <c r="L90" s="22">
        <f>E90/'iBOXX Data'!C89+L89</f>
        <v>22.099437029939953</v>
      </c>
      <c r="M90" s="22">
        <f>F90/'iBOXX Data'!B89+M89</f>
        <v>20.232278576877935</v>
      </c>
      <c r="N90" s="22">
        <f>G90/'MSCI Data'!B91+N89</f>
        <v>27.617787079370213</v>
      </c>
      <c r="O90" s="22">
        <f>H90/'MSCI Data'!C91+O89</f>
        <v>22.317038710928404</v>
      </c>
      <c r="P90" s="22">
        <f>I90/'MSCI Data'!D91+P89</f>
        <v>16.262023820945686</v>
      </c>
      <c r="Q90" s="22">
        <f>J90/'MSCI Data'!E91+Q89</f>
        <v>30.774156388090397</v>
      </c>
      <c r="R90" s="22">
        <f>K90/'MSCI Data'!F91+R89</f>
        <v>25.659244223592662</v>
      </c>
      <c r="S90" s="22">
        <f>L90*'iBOXX Data'!C89</f>
        <v>2966.3276495646123</v>
      </c>
      <c r="T90" s="22">
        <f>M90*'iBOXX Data'!B89</f>
        <v>2928.6223240030808</v>
      </c>
      <c r="U90" s="22">
        <f>N90*'MSCI Data'!B91</f>
        <v>3240.9473137640944</v>
      </c>
      <c r="V90" s="22">
        <f>O90*'MSCI Data'!C91</f>
        <v>3254.4937552146894</v>
      </c>
      <c r="W90" s="22">
        <f>P90*'MSCI Data'!D91</f>
        <v>3479.5852369677482</v>
      </c>
      <c r="X90" s="22">
        <f>Q90*'MSCI Data'!E91</f>
        <v>3055.2582462096148</v>
      </c>
      <c r="Y90" s="22">
        <f>R90*'MSCI Data'!F91</f>
        <v>6560.8121555304078</v>
      </c>
    </row>
    <row r="91" spans="1:25">
      <c r="A91" s="20">
        <f>'MSCI Data'!A92</f>
        <v>38835</v>
      </c>
      <c r="B91" s="22">
        <f t="shared" si="6"/>
        <v>25625.809075832225</v>
      </c>
      <c r="C91" s="22">
        <f t="shared" si="8"/>
        <v>18000.000000000004</v>
      </c>
      <c r="D91" s="22">
        <f t="shared" si="7"/>
        <v>7625.8090758322214</v>
      </c>
      <c r="E91" s="22"/>
      <c r="F91" s="22"/>
      <c r="G91" s="22"/>
      <c r="H91" s="22"/>
      <c r="I91" s="22"/>
      <c r="J91" s="22"/>
      <c r="K91" s="22"/>
      <c r="L91" s="22">
        <f>E91/'iBOXX Data'!C90+L90</f>
        <v>22.099437029939953</v>
      </c>
      <c r="M91" s="22">
        <f>F91/'iBOXX Data'!B90+M90</f>
        <v>20.232278576877935</v>
      </c>
      <c r="N91" s="22">
        <f>G91/'MSCI Data'!B92+N90</f>
        <v>27.617787079370213</v>
      </c>
      <c r="O91" s="22">
        <f>H91/'MSCI Data'!C92+O90</f>
        <v>22.317038710928404</v>
      </c>
      <c r="P91" s="22">
        <f>I91/'MSCI Data'!D92+P90</f>
        <v>16.262023820945686</v>
      </c>
      <c r="Q91" s="22">
        <f>J91/'MSCI Data'!E92+Q90</f>
        <v>30.774156388090397</v>
      </c>
      <c r="R91" s="22">
        <f>K91/'MSCI Data'!F92+R90</f>
        <v>25.659244223592662</v>
      </c>
      <c r="S91" s="22">
        <f>L91*'iBOXX Data'!C90</f>
        <v>2941.7985643529291</v>
      </c>
      <c r="T91" s="22">
        <f>M91*'iBOXX Data'!B90</f>
        <v>2898.6785517093017</v>
      </c>
      <c r="U91" s="22">
        <f>N91*'MSCI Data'!B92</f>
        <v>3261.3844762028284</v>
      </c>
      <c r="V91" s="22">
        <f>O91*'MSCI Data'!C92</f>
        <v>3268.1071488283555</v>
      </c>
      <c r="W91" s="22">
        <f>P91*'MSCI Data'!D92</f>
        <v>3552.2764834473755</v>
      </c>
      <c r="X91" s="22">
        <f>Q91*'MSCI Data'!E92</f>
        <v>2970.3215745784851</v>
      </c>
      <c r="Y91" s="22">
        <f>R91*'MSCI Data'!F92</f>
        <v>6733.242276712951</v>
      </c>
    </row>
    <row r="92" spans="1:25">
      <c r="A92" s="20">
        <f>'MSCI Data'!A93</f>
        <v>38868</v>
      </c>
      <c r="B92" s="22">
        <f t="shared" si="6"/>
        <v>24080.438049922413</v>
      </c>
      <c r="C92" s="22">
        <f t="shared" si="8"/>
        <v>18000.000000000004</v>
      </c>
      <c r="D92" s="22">
        <f t="shared" si="7"/>
        <v>6080.4380499224098</v>
      </c>
      <c r="E92" s="22"/>
      <c r="F92" s="22"/>
      <c r="G92" s="22"/>
      <c r="H92" s="22"/>
      <c r="I92" s="22"/>
      <c r="J92" s="22"/>
      <c r="K92" s="22"/>
      <c r="L92" s="22">
        <f>E92/'iBOXX Data'!C91+L91</f>
        <v>22.099437029939953</v>
      </c>
      <c r="M92" s="22">
        <f>F92/'iBOXX Data'!B91+M91</f>
        <v>20.232278576877935</v>
      </c>
      <c r="N92" s="22">
        <f>G92/'MSCI Data'!B93+N91</f>
        <v>27.617787079370213</v>
      </c>
      <c r="O92" s="22">
        <f>H92/'MSCI Data'!C93+O91</f>
        <v>22.317038710928404</v>
      </c>
      <c r="P92" s="22">
        <f>I92/'MSCI Data'!D93+P91</f>
        <v>16.262023820945686</v>
      </c>
      <c r="Q92" s="22">
        <f>J92/'MSCI Data'!E93+Q91</f>
        <v>30.774156388090397</v>
      </c>
      <c r="R92" s="22">
        <f>K92/'MSCI Data'!F93+R91</f>
        <v>25.659244223592662</v>
      </c>
      <c r="S92" s="22">
        <f>L92*'iBOXX Data'!C91</f>
        <v>2950.891242491743</v>
      </c>
      <c r="T92" s="22">
        <f>M92*'iBOXX Data'!B91</f>
        <v>2916.0783112854165</v>
      </c>
      <c r="U92" s="22">
        <f>N92*'MSCI Data'!B93</f>
        <v>3088.2209512151771</v>
      </c>
      <c r="V92" s="22">
        <f>O92*'MSCI Data'!C93</f>
        <v>3092.6952245604584</v>
      </c>
      <c r="W92" s="22">
        <f>P92*'MSCI Data'!D93</f>
        <v>3319.4043023314334</v>
      </c>
      <c r="X92" s="22">
        <f>Q92*'MSCI Data'!E93</f>
        <v>2820.7591745323657</v>
      </c>
      <c r="Y92" s="22">
        <f>R92*'MSCI Data'!F93</f>
        <v>5892.3888435058188</v>
      </c>
    </row>
    <row r="93" spans="1:25">
      <c r="A93" s="20">
        <f>'MSCI Data'!A94</f>
        <v>38898</v>
      </c>
      <c r="B93" s="22">
        <f t="shared" si="6"/>
        <v>24662.534968787499</v>
      </c>
      <c r="C93" s="22">
        <f t="shared" si="8"/>
        <v>18600.000000000004</v>
      </c>
      <c r="D93" s="22">
        <f t="shared" si="7"/>
        <v>6062.534968787495</v>
      </c>
      <c r="E93" s="22">
        <v>75</v>
      </c>
      <c r="F93" s="22">
        <v>75</v>
      </c>
      <c r="G93" s="22">
        <v>75</v>
      </c>
      <c r="H93" s="22">
        <v>75</v>
      </c>
      <c r="I93" s="22">
        <v>75</v>
      </c>
      <c r="J93" s="22">
        <v>75</v>
      </c>
      <c r="K93" s="22">
        <v>150</v>
      </c>
      <c r="L93" s="22">
        <f>E93/'iBOXX Data'!C92+L92</f>
        <v>22.662691557102931</v>
      </c>
      <c r="M93" s="22">
        <f>F93/'iBOXX Data'!B92+M92</f>
        <v>20.751813073968542</v>
      </c>
      <c r="N93" s="22">
        <f>G93/'MSCI Data'!B94+N92</f>
        <v>28.284987506378485</v>
      </c>
      <c r="O93" s="22">
        <f>H93/'MSCI Data'!C94+O92</f>
        <v>22.856645876911568</v>
      </c>
      <c r="P93" s="22">
        <f>I93/'MSCI Data'!D94+P92</f>
        <v>16.63525099188373</v>
      </c>
      <c r="Q93" s="22">
        <f>J93/'MSCI Data'!E94+Q92</f>
        <v>31.588842462389767</v>
      </c>
      <c r="R93" s="22">
        <f>K93/'MSCI Data'!F94+R92</f>
        <v>26.312497424533348</v>
      </c>
      <c r="S93" s="22">
        <f>L93*'iBOXX Data'!C92</f>
        <v>3017.6443948774699</v>
      </c>
      <c r="T93" s="22">
        <f>M93*'iBOXX Data'!B92</f>
        <v>2995.7317353580988</v>
      </c>
      <c r="U93" s="22">
        <f>N93*'MSCI Data'!B94</f>
        <v>3179.5154455920056</v>
      </c>
      <c r="V93" s="22">
        <f>O93*'MSCI Data'!C94</f>
        <v>3176.845210431939</v>
      </c>
      <c r="W93" s="22">
        <f>P93*'MSCI Data'!D94</f>
        <v>3342.8536868190354</v>
      </c>
      <c r="X93" s="22">
        <f>Q93*'MSCI Data'!E94</f>
        <v>2908.0688370876019</v>
      </c>
      <c r="Y93" s="22">
        <f>R93*'MSCI Data'!F94</f>
        <v>6041.8756586213476</v>
      </c>
    </row>
    <row r="94" spans="1:25">
      <c r="A94" s="20">
        <f>'MSCI Data'!A95</f>
        <v>38929</v>
      </c>
      <c r="B94" s="22">
        <f t="shared" si="6"/>
        <v>24913.260564803135</v>
      </c>
      <c r="C94" s="22">
        <f t="shared" si="8"/>
        <v>18600.000000000004</v>
      </c>
      <c r="D94" s="22">
        <f t="shared" si="7"/>
        <v>6313.2605648031313</v>
      </c>
      <c r="E94" s="22"/>
      <c r="F94" s="22"/>
      <c r="G94" s="22"/>
      <c r="H94" s="22"/>
      <c r="I94" s="22"/>
      <c r="J94" s="22"/>
      <c r="K94" s="22"/>
      <c r="L94" s="22">
        <f>E94/'iBOXX Data'!C93+L93</f>
        <v>22.662691557102931</v>
      </c>
      <c r="M94" s="22">
        <f>F94/'iBOXX Data'!B93+M93</f>
        <v>20.751813073968542</v>
      </c>
      <c r="N94" s="22">
        <f>G94/'MSCI Data'!B95+N93</f>
        <v>28.284987506378485</v>
      </c>
      <c r="O94" s="22">
        <f>H94/'MSCI Data'!C95+O93</f>
        <v>22.856645876911568</v>
      </c>
      <c r="P94" s="22">
        <f>I94/'MSCI Data'!D95+P93</f>
        <v>16.63525099188373</v>
      </c>
      <c r="Q94" s="22">
        <f>J94/'MSCI Data'!E95+Q93</f>
        <v>31.588842462389767</v>
      </c>
      <c r="R94" s="22">
        <f>K94/'MSCI Data'!F95+R93</f>
        <v>26.312497424533348</v>
      </c>
      <c r="S94" s="22">
        <f>L94*'iBOXX Data'!C93</f>
        <v>3050.8220028406954</v>
      </c>
      <c r="T94" s="22">
        <f>M94*'iBOXX Data'!B93</f>
        <v>3033.0849988912419</v>
      </c>
      <c r="U94" s="22">
        <f>N94*'MSCI Data'!B95</f>
        <v>3231.2769727286782</v>
      </c>
      <c r="V94" s="22">
        <f>O94*'MSCI Data'!C95</f>
        <v>3243.8151828512896</v>
      </c>
      <c r="W94" s="22">
        <f>P94*'MSCI Data'!D95</f>
        <v>3312.7438825237259</v>
      </c>
      <c r="X94" s="22">
        <f>Q94*'MSCI Data'!E95</f>
        <v>2920.7043740725576</v>
      </c>
      <c r="Y94" s="22">
        <f>R94*'MSCI Data'!F95</f>
        <v>6120.8131508949473</v>
      </c>
    </row>
    <row r="95" spans="1:25">
      <c r="A95" s="20">
        <f>'MSCI Data'!A96</f>
        <v>38960</v>
      </c>
      <c r="B95" s="22">
        <f t="shared" si="6"/>
        <v>25414.789876187835</v>
      </c>
      <c r="C95" s="22">
        <f t="shared" si="8"/>
        <v>18600.000000000004</v>
      </c>
      <c r="D95" s="22">
        <f t="shared" si="7"/>
        <v>6814.7898761878314</v>
      </c>
      <c r="E95" s="22"/>
      <c r="F95" s="22"/>
      <c r="G95" s="22"/>
      <c r="H95" s="22"/>
      <c r="I95" s="22"/>
      <c r="J95" s="22"/>
      <c r="K95" s="22"/>
      <c r="L95" s="22">
        <f>E95/'iBOXX Data'!C94+L94</f>
        <v>22.662691557102931</v>
      </c>
      <c r="M95" s="22">
        <f>F95/'iBOXX Data'!B94+M94</f>
        <v>20.751813073968542</v>
      </c>
      <c r="N95" s="22">
        <f>G95/'MSCI Data'!B96+N94</f>
        <v>28.284987506378485</v>
      </c>
      <c r="O95" s="22">
        <f>H95/'MSCI Data'!C96+O94</f>
        <v>22.856645876911568</v>
      </c>
      <c r="P95" s="22">
        <f>I95/'MSCI Data'!D96+P94</f>
        <v>16.63525099188373</v>
      </c>
      <c r="Q95" s="22">
        <f>J95/'MSCI Data'!E96+Q94</f>
        <v>31.588842462389767</v>
      </c>
      <c r="R95" s="22">
        <f>K95/'MSCI Data'!F96+R94</f>
        <v>26.312497424533348</v>
      </c>
      <c r="S95" s="22">
        <f>L95*'iBOXX Data'!C94</f>
        <v>3086.601776134371</v>
      </c>
      <c r="T95" s="22">
        <f>M95*'iBOXX Data'!B94</f>
        <v>3077.2863607387949</v>
      </c>
      <c r="U95" s="22">
        <f>N95*'MSCI Data'!B96</f>
        <v>3313.0205866221118</v>
      </c>
      <c r="V95" s="22">
        <f>O95*'MSCI Data'!C96</f>
        <v>3330.2133042660153</v>
      </c>
      <c r="W95" s="22">
        <f>P95*'MSCI Data'!D96</f>
        <v>3391.0959146954983</v>
      </c>
      <c r="X95" s="22">
        <f>Q95*'MSCI Data'!E96</f>
        <v>2974.7212946832442</v>
      </c>
      <c r="Y95" s="22">
        <f>R95*'MSCI Data'!F96</f>
        <v>6241.8506390478005</v>
      </c>
    </row>
    <row r="96" spans="1:25">
      <c r="A96" s="20">
        <f>'MSCI Data'!A97</f>
        <v>38989</v>
      </c>
      <c r="B96" s="22">
        <f t="shared" si="6"/>
        <v>26486.72474539599</v>
      </c>
      <c r="C96" s="22">
        <f t="shared" si="8"/>
        <v>19200.000000000004</v>
      </c>
      <c r="D96" s="22">
        <f t="shared" si="7"/>
        <v>7286.7247453959862</v>
      </c>
      <c r="E96" s="22">
        <v>75</v>
      </c>
      <c r="F96" s="22">
        <v>75</v>
      </c>
      <c r="G96" s="22">
        <v>75</v>
      </c>
      <c r="H96" s="22">
        <v>75</v>
      </c>
      <c r="I96" s="22">
        <v>75</v>
      </c>
      <c r="J96" s="22">
        <v>75</v>
      </c>
      <c r="K96" s="22">
        <v>150</v>
      </c>
      <c r="L96" s="22">
        <f>E96/'iBOXX Data'!C95+L95</f>
        <v>23.20994073674407</v>
      </c>
      <c r="M96" s="22">
        <f>F96/'iBOXX Data'!B95+M95</f>
        <v>21.257885948462469</v>
      </c>
      <c r="N96" s="22">
        <f>G96/'MSCI Data'!B97+N95</f>
        <v>28.913654731860465</v>
      </c>
      <c r="O96" s="22">
        <f>H96/'MSCI Data'!C97+O95</f>
        <v>23.357346858285492</v>
      </c>
      <c r="P96" s="22">
        <f>I96/'MSCI Data'!D97+P95</f>
        <v>16.993776734032018</v>
      </c>
      <c r="Q96" s="22">
        <f>J96/'MSCI Data'!E97+Q95</f>
        <v>32.358309990860064</v>
      </c>
      <c r="R96" s="22">
        <f>K96/'MSCI Data'!F97+R95</f>
        <v>26.934207541829323</v>
      </c>
      <c r="S96" s="22">
        <f>L96*'iBOXX Data'!C95</f>
        <v>3180.9011690018688</v>
      </c>
      <c r="T96" s="22">
        <f>M96*'iBOXX Data'!B95</f>
        <v>3150.4186975621378</v>
      </c>
      <c r="U96" s="22">
        <f>N96*'MSCI Data'!B97</f>
        <v>3449.3990095109534</v>
      </c>
      <c r="V96" s="22">
        <f>O96*'MSCI Data'!C97</f>
        <v>3498.6969859025835</v>
      </c>
      <c r="W96" s="22">
        <f>P96*'MSCI Data'!D97</f>
        <v>3554.9281549921579</v>
      </c>
      <c r="X96" s="22">
        <f>Q96*'MSCI Data'!E97</f>
        <v>3153.9644748091305</v>
      </c>
      <c r="Y96" s="22">
        <f>R96*'MSCI Data'!F97</f>
        <v>6498.4162536171607</v>
      </c>
    </row>
    <row r="97" spans="1:25">
      <c r="A97" s="20">
        <f>'MSCI Data'!A98</f>
        <v>39021</v>
      </c>
      <c r="B97" s="22">
        <f t="shared" si="6"/>
        <v>27259.502948833717</v>
      </c>
      <c r="C97" s="22">
        <f t="shared" si="8"/>
        <v>19200.000000000004</v>
      </c>
      <c r="D97" s="22">
        <f t="shared" si="7"/>
        <v>8059.5029488337132</v>
      </c>
      <c r="E97" s="22"/>
      <c r="F97" s="22"/>
      <c r="G97" s="22"/>
      <c r="H97" s="22"/>
      <c r="I97" s="22"/>
      <c r="J97" s="22"/>
      <c r="K97" s="22"/>
      <c r="L97" s="22">
        <f>E97/'iBOXX Data'!C96+L96</f>
        <v>23.20994073674407</v>
      </c>
      <c r="M97" s="22">
        <f>F97/'iBOXX Data'!B96+M96</f>
        <v>21.257885948462469</v>
      </c>
      <c r="N97" s="22">
        <f>G97/'MSCI Data'!B98+N96</f>
        <v>28.913654731860465</v>
      </c>
      <c r="O97" s="22">
        <f>H97/'MSCI Data'!C98+O96</f>
        <v>23.357346858285492</v>
      </c>
      <c r="P97" s="22">
        <f>I97/'MSCI Data'!D98+P96</f>
        <v>16.993776734032018</v>
      </c>
      <c r="Q97" s="22">
        <f>J97/'MSCI Data'!E98+Q96</f>
        <v>32.358309990860064</v>
      </c>
      <c r="R97" s="22">
        <f>K97/'MSCI Data'!F98+R96</f>
        <v>26.934207541829323</v>
      </c>
      <c r="S97" s="22">
        <f>L97*'iBOXX Data'!C96</f>
        <v>3189.3403398754335</v>
      </c>
      <c r="T97" s="22">
        <f>M97*'iBOXX Data'!B96</f>
        <v>3161.2602193958542</v>
      </c>
      <c r="U97" s="22">
        <f>N97*'MSCI Data'!B98</f>
        <v>3568.2341304588999</v>
      </c>
      <c r="V97" s="22">
        <f>O97*'MSCI Data'!C98</f>
        <v>3637.4396262407995</v>
      </c>
      <c r="W97" s="22">
        <f>P97*'MSCI Data'!D98</f>
        <v>3719.0880382429068</v>
      </c>
      <c r="X97" s="22">
        <f>Q97*'MSCI Data'!E98</f>
        <v>3233.8895004865549</v>
      </c>
      <c r="Y97" s="22">
        <f>R97*'MSCI Data'!F98</f>
        <v>6750.2510941332648</v>
      </c>
    </row>
    <row r="98" spans="1:25">
      <c r="A98" s="20">
        <f>'MSCI Data'!A99</f>
        <v>39051</v>
      </c>
      <c r="B98" s="22">
        <f t="shared" si="6"/>
        <v>27513.374929372854</v>
      </c>
      <c r="C98" s="22">
        <f t="shared" si="8"/>
        <v>19200.000000000004</v>
      </c>
      <c r="D98" s="22">
        <f t="shared" si="7"/>
        <v>8313.3749293728506</v>
      </c>
      <c r="E98" s="22"/>
      <c r="F98" s="22"/>
      <c r="G98" s="22"/>
      <c r="H98" s="22"/>
      <c r="I98" s="22"/>
      <c r="J98" s="22"/>
      <c r="K98" s="22"/>
      <c r="L98" s="22">
        <f>E98/'iBOXX Data'!C97+L97</f>
        <v>23.20994073674407</v>
      </c>
      <c r="M98" s="22">
        <f>F98/'iBOXX Data'!B97+M97</f>
        <v>21.257885948462469</v>
      </c>
      <c r="N98" s="22">
        <f>G98/'MSCI Data'!B99+N97</f>
        <v>28.913654731860465</v>
      </c>
      <c r="O98" s="22">
        <f>H98/'MSCI Data'!C99+O97</f>
        <v>23.357346858285492</v>
      </c>
      <c r="P98" s="22">
        <f>I98/'MSCI Data'!D99+P97</f>
        <v>16.993776734032018</v>
      </c>
      <c r="Q98" s="22">
        <f>J98/'MSCI Data'!E99+Q97</f>
        <v>32.358309990860064</v>
      </c>
      <c r="R98" s="22">
        <f>K98/'MSCI Data'!F99+R97</f>
        <v>26.934207541829323</v>
      </c>
      <c r="S98" s="22">
        <f>L98*'iBOXX Data'!C97</f>
        <v>3206.4407650666049</v>
      </c>
      <c r="T98" s="22">
        <f>M98*'iBOXX Data'!B97</f>
        <v>3179.7545801710166</v>
      </c>
      <c r="U98" s="22">
        <f>N98*'MSCI Data'!B99</f>
        <v>3549.7293914305092</v>
      </c>
      <c r="V98" s="22">
        <f>O98*'MSCI Data'!C99</f>
        <v>3610.1115304166055</v>
      </c>
      <c r="W98" s="22">
        <f>P98*'MSCI Data'!D99</f>
        <v>3823.7697029245442</v>
      </c>
      <c r="X98" s="22">
        <f>Q98*'MSCI Data'!E99</f>
        <v>3167.8785481052005</v>
      </c>
      <c r="Y98" s="22">
        <f>R98*'MSCI Data'!F99</f>
        <v>6975.690411258377</v>
      </c>
    </row>
    <row r="99" spans="1:25" s="28" customFormat="1">
      <c r="A99" s="26">
        <f>'MSCI Data'!A100</f>
        <v>39080</v>
      </c>
      <c r="B99" s="27">
        <f t="shared" ref="B99:B130" si="9">SUM(S99:Y99)</f>
        <v>28872.480793536553</v>
      </c>
      <c r="C99" s="27">
        <f t="shared" si="8"/>
        <v>19800.000000000004</v>
      </c>
      <c r="D99" s="27">
        <f t="shared" ref="D99:D130" si="10">B99-$C99</f>
        <v>9072.4807935365498</v>
      </c>
      <c r="E99" s="27">
        <v>444.81518849328995</v>
      </c>
      <c r="F99" s="27">
        <v>486.91438994138616</v>
      </c>
      <c r="G99" s="27">
        <v>-72.804694363042472</v>
      </c>
      <c r="H99" s="27">
        <v>-133.72116137959847</v>
      </c>
      <c r="I99" s="27">
        <v>-412.17728938192704</v>
      </c>
      <c r="J99" s="27">
        <v>390.37900440121848</v>
      </c>
      <c r="K99" s="27">
        <v>-103.40543771132616</v>
      </c>
      <c r="L99" s="27">
        <f>E99/'iBOXX Data'!C98+L98</f>
        <v>26.47268886626637</v>
      </c>
      <c r="M99" s="27">
        <f>F99/'iBOXX Data'!B98+M98</f>
        <v>24.573160612732817</v>
      </c>
      <c r="N99" s="27">
        <f>G99/'MSCI Data'!B100+N98</f>
        <v>28.341920050196869</v>
      </c>
      <c r="O99" s="27">
        <f>H99/'MSCI Data'!C100+O98</f>
        <v>22.52284135791356</v>
      </c>
      <c r="P99" s="27">
        <f>I99/'MSCI Data'!D100+P98</f>
        <v>15.251912687284239</v>
      </c>
      <c r="Q99" s="27">
        <f>J99/'MSCI Data'!E100+Q98</f>
        <v>36.282900363849095</v>
      </c>
      <c r="R99" s="27">
        <f>K99/'MSCI Data'!F100+R98</f>
        <v>26.553802738417904</v>
      </c>
      <c r="S99" s="27">
        <f>L99*'iBOXX Data'!C98</f>
        <v>3609.0600991920696</v>
      </c>
      <c r="T99" s="27">
        <f>M99*'iBOXX Data'!B98</f>
        <v>3609.0600991920692</v>
      </c>
      <c r="U99" s="27">
        <f>N99*'MSCI Data'!B100</f>
        <v>3609.0600991920692</v>
      </c>
      <c r="V99" s="27">
        <f>O99*'MSCI Data'!C100</f>
        <v>3609.0600991920692</v>
      </c>
      <c r="W99" s="27">
        <f>P99*'MSCI Data'!D100</f>
        <v>3609.0600991920696</v>
      </c>
      <c r="X99" s="27">
        <f>Q99*'MSCI Data'!E100</f>
        <v>3609.0600991920692</v>
      </c>
      <c r="Y99" s="27">
        <f>R99*'MSCI Data'!F100</f>
        <v>7218.1201983841383</v>
      </c>
    </row>
    <row r="100" spans="1:25">
      <c r="A100" s="20">
        <f>'MSCI Data'!A101</f>
        <v>39113</v>
      </c>
      <c r="B100" s="22">
        <f t="shared" si="9"/>
        <v>29221.603724815235</v>
      </c>
      <c r="C100" s="22">
        <f t="shared" ref="C100:C131" si="11">SUM(E100:K100)+C99</f>
        <v>19800.000000000004</v>
      </c>
      <c r="D100" s="22">
        <f t="shared" si="10"/>
        <v>9421.6037248152315</v>
      </c>
      <c r="E100" s="22"/>
      <c r="F100" s="22"/>
      <c r="G100" s="22"/>
      <c r="H100" s="22"/>
      <c r="I100" s="22"/>
      <c r="J100" s="22"/>
      <c r="K100" s="22"/>
      <c r="L100" s="22">
        <f>E100/'iBOXX Data'!C99+L99</f>
        <v>26.47268886626637</v>
      </c>
      <c r="M100" s="22">
        <f>F100/'iBOXX Data'!B99+M99</f>
        <v>24.573160612732817</v>
      </c>
      <c r="N100" s="22">
        <f>G100/'MSCI Data'!B101+N99</f>
        <v>28.341920050196869</v>
      </c>
      <c r="O100" s="22">
        <f>H100/'MSCI Data'!C101+O99</f>
        <v>22.52284135791356</v>
      </c>
      <c r="P100" s="22">
        <f>I100/'MSCI Data'!D101+P99</f>
        <v>15.251912687284239</v>
      </c>
      <c r="Q100" s="22">
        <f>J100/'MSCI Data'!E101+Q99</f>
        <v>36.282900363849095</v>
      </c>
      <c r="R100" s="22">
        <f>K100/'MSCI Data'!F101+R99</f>
        <v>26.553802738417904</v>
      </c>
      <c r="S100" s="22">
        <f>L100*'iBOXX Data'!C99</f>
        <v>3597.9147704185962</v>
      </c>
      <c r="T100" s="22">
        <f>M100*'iBOXX Data'!B99</f>
        <v>3576.132063971007</v>
      </c>
      <c r="U100" s="22">
        <f>N100*'MSCI Data'!B101</f>
        <v>3681.8988337210753</v>
      </c>
      <c r="V100" s="22">
        <f>O100*'MSCI Data'!C101</f>
        <v>3670.5474560991729</v>
      </c>
      <c r="W100" s="22">
        <f>P100*'MSCI Data'!D101</f>
        <v>3735.1934171159101</v>
      </c>
      <c r="X100" s="22">
        <f>Q100*'MSCI Data'!E101</f>
        <v>3724.8025513527477</v>
      </c>
      <c r="Y100" s="22">
        <f>R100*'MSCI Data'!F101</f>
        <v>7235.1146321367269</v>
      </c>
    </row>
    <row r="101" spans="1:25">
      <c r="A101" s="20">
        <f>'MSCI Data'!A102</f>
        <v>39141</v>
      </c>
      <c r="B101" s="22">
        <f t="shared" si="9"/>
        <v>28789.450944802869</v>
      </c>
      <c r="C101" s="22">
        <f t="shared" si="11"/>
        <v>19800.000000000004</v>
      </c>
      <c r="D101" s="22">
        <f t="shared" si="10"/>
        <v>8989.4509448028657</v>
      </c>
      <c r="E101" s="22"/>
      <c r="F101" s="22"/>
      <c r="G101" s="22"/>
      <c r="H101" s="22"/>
      <c r="I101" s="22"/>
      <c r="J101" s="22"/>
      <c r="K101" s="22"/>
      <c r="L101" s="22">
        <f>E101/'iBOXX Data'!C100+L100</f>
        <v>26.47268886626637</v>
      </c>
      <c r="M101" s="22">
        <f>F101/'iBOXX Data'!B100+M100</f>
        <v>24.573160612732817</v>
      </c>
      <c r="N101" s="22">
        <f>G101/'MSCI Data'!B102+N100</f>
        <v>28.341920050196869</v>
      </c>
      <c r="O101" s="22">
        <f>H101/'MSCI Data'!C102+O100</f>
        <v>22.52284135791356</v>
      </c>
      <c r="P101" s="22">
        <f>I101/'MSCI Data'!D102+P100</f>
        <v>15.251912687284239</v>
      </c>
      <c r="Q101" s="22">
        <f>J101/'MSCI Data'!E102+Q100</f>
        <v>36.282900363849095</v>
      </c>
      <c r="R101" s="22">
        <f>K101/'MSCI Data'!F102+R100</f>
        <v>26.553802738417904</v>
      </c>
      <c r="S101" s="22">
        <f>L101*'iBOXX Data'!C100</f>
        <v>3635.1503006390644</v>
      </c>
      <c r="T101" s="22">
        <f>M101*'iBOXX Data'!B100</f>
        <v>3618.1521686187803</v>
      </c>
      <c r="U101" s="22">
        <f>N101*'MSCI Data'!B102</f>
        <v>3604.8088111845395</v>
      </c>
      <c r="V101" s="22">
        <f>O101*'MSCI Data'!C102</f>
        <v>3583.3840600440471</v>
      </c>
      <c r="W101" s="22">
        <f>P101*'MSCI Data'!D102</f>
        <v>3688.3700451659479</v>
      </c>
      <c r="X101" s="22">
        <f>Q101*'MSCI Data'!E102</f>
        <v>3589.1045039919527</v>
      </c>
      <c r="Y101" s="22">
        <f>R101*'MSCI Data'!F102</f>
        <v>7070.4810551585351</v>
      </c>
    </row>
    <row r="102" spans="1:25">
      <c r="A102" s="20">
        <f>'MSCI Data'!A103</f>
        <v>39171</v>
      </c>
      <c r="B102" s="22">
        <f t="shared" si="9"/>
        <v>29837.458596621593</v>
      </c>
      <c r="C102" s="22">
        <f t="shared" si="11"/>
        <v>20400.000000000004</v>
      </c>
      <c r="D102" s="22">
        <f t="shared" si="10"/>
        <v>9437.4585966215891</v>
      </c>
      <c r="E102" s="22">
        <v>75</v>
      </c>
      <c r="F102" s="22">
        <v>75</v>
      </c>
      <c r="G102" s="22">
        <v>75</v>
      </c>
      <c r="H102" s="22">
        <v>75</v>
      </c>
      <c r="I102" s="22">
        <v>75</v>
      </c>
      <c r="J102" s="22">
        <v>75</v>
      </c>
      <c r="K102" s="22">
        <v>150</v>
      </c>
      <c r="L102" s="22">
        <f>E102/'iBOXX Data'!C101+L101</f>
        <v>27.021432215468273</v>
      </c>
      <c r="M102" s="22">
        <f>F102/'iBOXX Data'!B101+M101</f>
        <v>25.086824060441877</v>
      </c>
      <c r="N102" s="22">
        <f>G102/'MSCI Data'!B103+N101</f>
        <v>28.917426495869062</v>
      </c>
      <c r="O102" s="22">
        <f>H102/'MSCI Data'!C103+O101</f>
        <v>22.988188506886694</v>
      </c>
      <c r="P102" s="22">
        <f>I102/'MSCI Data'!D103+P101</f>
        <v>15.550325133072645</v>
      </c>
      <c r="Q102" s="22">
        <f>J102/'MSCI Data'!E103+Q101</f>
        <v>37.039711665564532</v>
      </c>
      <c r="R102" s="22">
        <f>K102/'MSCI Data'!F103+R101</f>
        <v>27.101008341803283</v>
      </c>
      <c r="S102" s="22">
        <f>L102*'iBOXX Data'!C101</f>
        <v>3693.1790045521839</v>
      </c>
      <c r="T102" s="22">
        <f>M102*'iBOXX Data'!B101</f>
        <v>3662.9271810651185</v>
      </c>
      <c r="U102" s="22">
        <f>N102*'MSCI Data'!B103</f>
        <v>3768.519020941656</v>
      </c>
      <c r="V102" s="22">
        <f>O102*'MSCI Data'!C103</f>
        <v>3705.0063416549283</v>
      </c>
      <c r="W102" s="22">
        <f>P102*'MSCI Data'!D103</f>
        <v>3908.2632156951481</v>
      </c>
      <c r="X102" s="22">
        <f>Q102*'MSCI Data'!E103</f>
        <v>3670.6354260574449</v>
      </c>
      <c r="Y102" s="22">
        <f>R102*'MSCI Data'!F103</f>
        <v>7428.9284066551163</v>
      </c>
    </row>
    <row r="103" spans="1:25">
      <c r="A103" s="20">
        <f>'MSCI Data'!A104</f>
        <v>39202</v>
      </c>
      <c r="B103" s="22">
        <f t="shared" si="9"/>
        <v>30379.947048424761</v>
      </c>
      <c r="C103" s="22">
        <f t="shared" si="11"/>
        <v>20400.000000000004</v>
      </c>
      <c r="D103" s="22">
        <f t="shared" si="10"/>
        <v>9979.9470484247577</v>
      </c>
      <c r="E103" s="22"/>
      <c r="F103" s="22"/>
      <c r="G103" s="22"/>
      <c r="H103" s="22"/>
      <c r="I103" s="22"/>
      <c r="J103" s="22"/>
      <c r="K103" s="22"/>
      <c r="L103" s="22">
        <f>E103/'iBOXX Data'!C102+L102</f>
        <v>27.021432215468273</v>
      </c>
      <c r="M103" s="22">
        <f>F103/'iBOXX Data'!B102+M102</f>
        <v>25.086824060441877</v>
      </c>
      <c r="N103" s="22">
        <f>G103/'MSCI Data'!B104+N102</f>
        <v>28.917426495869062</v>
      </c>
      <c r="O103" s="22">
        <f>H103/'MSCI Data'!C104+O102</f>
        <v>22.988188506886694</v>
      </c>
      <c r="P103" s="22">
        <f>I103/'MSCI Data'!D104+P102</f>
        <v>15.550325133072645</v>
      </c>
      <c r="Q103" s="22">
        <f>J103/'MSCI Data'!E104+Q102</f>
        <v>37.039711665564532</v>
      </c>
      <c r="R103" s="22">
        <f>K103/'MSCI Data'!F104+R102</f>
        <v>27.101008341803283</v>
      </c>
      <c r="S103" s="22">
        <f>L103*'iBOXX Data'!C102</f>
        <v>3688.5250405307656</v>
      </c>
      <c r="T103" s="22">
        <f>M103*'iBOXX Data'!B102</f>
        <v>3642.6068535761601</v>
      </c>
      <c r="U103" s="22">
        <f>N103*'MSCI Data'!B104</f>
        <v>3895.4665232585216</v>
      </c>
      <c r="V103" s="22">
        <f>O103*'MSCI Data'!C104</f>
        <v>3843.1653545813174</v>
      </c>
      <c r="W103" s="22">
        <f>P103*'MSCI Data'!D104</f>
        <v>4014.9384461080263</v>
      </c>
      <c r="X103" s="22">
        <f>Q103*'MSCI Data'!E104</f>
        <v>3730.269361839004</v>
      </c>
      <c r="Y103" s="22">
        <f>R103*'MSCI Data'!F104</f>
        <v>7564.9754685309681</v>
      </c>
    </row>
    <row r="104" spans="1:25">
      <c r="A104" s="20">
        <f>'MSCI Data'!A105</f>
        <v>39233</v>
      </c>
      <c r="B104" s="22">
        <f t="shared" si="9"/>
        <v>31249.601480922691</v>
      </c>
      <c r="C104" s="22">
        <f t="shared" si="11"/>
        <v>20400.000000000004</v>
      </c>
      <c r="D104" s="22">
        <f t="shared" si="10"/>
        <v>10849.601480922687</v>
      </c>
      <c r="E104" s="22"/>
      <c r="F104" s="22"/>
      <c r="G104" s="22"/>
      <c r="H104" s="22"/>
      <c r="I104" s="22"/>
      <c r="J104" s="22"/>
      <c r="K104" s="22"/>
      <c r="L104" s="22">
        <f>E104/'iBOXX Data'!C103+L103</f>
        <v>27.021432215468273</v>
      </c>
      <c r="M104" s="22">
        <f>F104/'iBOXX Data'!B103+M103</f>
        <v>25.086824060441877</v>
      </c>
      <c r="N104" s="22">
        <f>G104/'MSCI Data'!B105+N103</f>
        <v>28.917426495869062</v>
      </c>
      <c r="O104" s="22">
        <f>H104/'MSCI Data'!C105+O103</f>
        <v>22.988188506886694</v>
      </c>
      <c r="P104" s="22">
        <f>I104/'MSCI Data'!D105+P103</f>
        <v>15.550325133072645</v>
      </c>
      <c r="Q104" s="22">
        <f>J104/'MSCI Data'!E105+Q103</f>
        <v>37.039711665564532</v>
      </c>
      <c r="R104" s="22">
        <f>K104/'MSCI Data'!F105+R103</f>
        <v>27.101008341803283</v>
      </c>
      <c r="S104" s="22">
        <f>L104*'iBOXX Data'!C103</f>
        <v>3647.6735785649835</v>
      </c>
      <c r="T104" s="22">
        <f>M104*'iBOXX Data'!B103</f>
        <v>3619.2761071999498</v>
      </c>
      <c r="U104" s="22">
        <f>N104*'MSCI Data'!B105</f>
        <v>3994.0749476094352</v>
      </c>
      <c r="V104" s="22">
        <f>O104*'MSCI Data'!C105</f>
        <v>3937.4169274595529</v>
      </c>
      <c r="W104" s="22">
        <f>P104*'MSCI Data'!D105</f>
        <v>4116.7930757296526</v>
      </c>
      <c r="X104" s="22">
        <f>Q104*'MSCI Data'!E105</f>
        <v>3907.3191836004021</v>
      </c>
      <c r="Y104" s="22">
        <f>R104*'MSCI Data'!F105</f>
        <v>8027.0476607587143</v>
      </c>
    </row>
    <row r="105" spans="1:25">
      <c r="A105" s="20">
        <f>'MSCI Data'!A106</f>
        <v>39262</v>
      </c>
      <c r="B105" s="22">
        <f t="shared" si="9"/>
        <v>31911.458316910983</v>
      </c>
      <c r="C105" s="22">
        <f t="shared" si="11"/>
        <v>21000.000000000004</v>
      </c>
      <c r="D105" s="22">
        <f t="shared" si="10"/>
        <v>10911.458316910979</v>
      </c>
      <c r="E105" s="22">
        <v>75</v>
      </c>
      <c r="F105" s="22">
        <v>75</v>
      </c>
      <c r="G105" s="22">
        <v>75</v>
      </c>
      <c r="H105" s="22">
        <v>75</v>
      </c>
      <c r="I105" s="22">
        <v>75</v>
      </c>
      <c r="J105" s="22">
        <v>75</v>
      </c>
      <c r="K105" s="22">
        <v>150</v>
      </c>
      <c r="L105" s="22">
        <f>E105/'iBOXX Data'!C104+L104</f>
        <v>27.580349072285159</v>
      </c>
      <c r="M105" s="22">
        <f>F105/'iBOXX Data'!B104+M104</f>
        <v>25.610238115853978</v>
      </c>
      <c r="N105" s="22">
        <f>G105/'MSCI Data'!B106+N104</f>
        <v>29.463675585453913</v>
      </c>
      <c r="O105" s="22">
        <f>H105/'MSCI Data'!C106+O104</f>
        <v>23.428587802247822</v>
      </c>
      <c r="P105" s="22">
        <f>I105/'MSCI Data'!D106+P104</f>
        <v>15.839699313179135</v>
      </c>
      <c r="Q105" s="22">
        <f>J105/'MSCI Data'!E106+Q104</f>
        <v>37.766315037004176</v>
      </c>
      <c r="R105" s="22">
        <f>K105/'MSCI Data'!F106+R104</f>
        <v>27.587736877074878</v>
      </c>
      <c r="S105" s="22">
        <f>L105*'iBOXX Data'!C104</f>
        <v>3700.9550797983643</v>
      </c>
      <c r="T105" s="22">
        <f>M105*'iBOXX Data'!B104</f>
        <v>3669.6910196207164</v>
      </c>
      <c r="U105" s="22">
        <f>N105*'MSCI Data'!B106</f>
        <v>4045.3626578828225</v>
      </c>
      <c r="V105" s="22">
        <f>O105*'MSCI Data'!C106</f>
        <v>3989.8885027228043</v>
      </c>
      <c r="W105" s="22">
        <f>P105*'MSCI Data'!D106</f>
        <v>4105.3332679897685</v>
      </c>
      <c r="X105" s="22">
        <f>Q105*'MSCI Data'!E106</f>
        <v>3898.239038119571</v>
      </c>
      <c r="Y105" s="22">
        <f>R105*'MSCI Data'!F106</f>
        <v>8501.9887507769363</v>
      </c>
    </row>
    <row r="106" spans="1:25">
      <c r="A106" s="20">
        <f>'MSCI Data'!A107</f>
        <v>39294</v>
      </c>
      <c r="B106" s="22">
        <f t="shared" si="9"/>
        <v>31767.732200859748</v>
      </c>
      <c r="C106" s="22">
        <f t="shared" si="11"/>
        <v>21000.000000000004</v>
      </c>
      <c r="D106" s="22">
        <f t="shared" si="10"/>
        <v>10767.732200859744</v>
      </c>
      <c r="E106" s="22"/>
      <c r="F106" s="22"/>
      <c r="G106" s="22"/>
      <c r="H106" s="22"/>
      <c r="I106" s="22"/>
      <c r="J106" s="22"/>
      <c r="K106" s="22"/>
      <c r="L106" s="22">
        <f>E106/'iBOXX Data'!C105+L105</f>
        <v>27.580349072285159</v>
      </c>
      <c r="M106" s="22">
        <f>F106/'iBOXX Data'!B105+M105</f>
        <v>25.610238115853978</v>
      </c>
      <c r="N106" s="22">
        <f>G106/'MSCI Data'!B107+N105</f>
        <v>29.463675585453913</v>
      </c>
      <c r="O106" s="22">
        <f>H106/'MSCI Data'!C107+O105</f>
        <v>23.428587802247822</v>
      </c>
      <c r="P106" s="22">
        <f>I106/'MSCI Data'!D107+P105</f>
        <v>15.839699313179135</v>
      </c>
      <c r="Q106" s="22">
        <f>J106/'MSCI Data'!E107+Q105</f>
        <v>37.766315037004176</v>
      </c>
      <c r="R106" s="22">
        <f>K106/'MSCI Data'!F107+R105</f>
        <v>27.587736877074878</v>
      </c>
      <c r="S106" s="22">
        <f>L106*'iBOXX Data'!C105</f>
        <v>3753.4714845958456</v>
      </c>
      <c r="T106" s="22">
        <f>M106*'iBOXX Data'!B105</f>
        <v>3733.2044101480346</v>
      </c>
      <c r="U106" s="22">
        <f>N106*'MSCI Data'!B107</f>
        <v>3903.3477415609341</v>
      </c>
      <c r="V106" s="22">
        <f>O106*'MSCI Data'!C107</f>
        <v>3826.3569598631143</v>
      </c>
      <c r="W106" s="22">
        <f>P106*'MSCI Data'!D107</f>
        <v>4019.4820977123372</v>
      </c>
      <c r="X106" s="22">
        <f>Q106*'MSCI Data'!E107</f>
        <v>3723.3809994982421</v>
      </c>
      <c r="Y106" s="22">
        <f>R106*'MSCI Data'!F107</f>
        <v>8808.4885074812391</v>
      </c>
    </row>
    <row r="107" spans="1:25">
      <c r="A107" s="20">
        <f>'MSCI Data'!A108</f>
        <v>39325</v>
      </c>
      <c r="B107" s="22">
        <f t="shared" si="9"/>
        <v>31461.944867418984</v>
      </c>
      <c r="C107" s="22">
        <f t="shared" si="11"/>
        <v>21000.000000000004</v>
      </c>
      <c r="D107" s="22">
        <f t="shared" si="10"/>
        <v>10461.944867418981</v>
      </c>
      <c r="E107" s="22"/>
      <c r="F107" s="22"/>
      <c r="G107" s="22"/>
      <c r="H107" s="22"/>
      <c r="I107" s="22"/>
      <c r="J107" s="22"/>
      <c r="K107" s="22"/>
      <c r="L107" s="22">
        <f>E107/'iBOXX Data'!C106+L106</f>
        <v>27.580349072285159</v>
      </c>
      <c r="M107" s="22">
        <f>F107/'iBOXX Data'!B106+M106</f>
        <v>25.610238115853978</v>
      </c>
      <c r="N107" s="22">
        <f>G107/'MSCI Data'!B108+N106</f>
        <v>29.463675585453913</v>
      </c>
      <c r="O107" s="22">
        <f>H107/'MSCI Data'!C108+O106</f>
        <v>23.428587802247822</v>
      </c>
      <c r="P107" s="22">
        <f>I107/'MSCI Data'!D108+P106</f>
        <v>15.839699313179135</v>
      </c>
      <c r="Q107" s="22">
        <f>J107/'MSCI Data'!E108+Q106</f>
        <v>37.766315037004176</v>
      </c>
      <c r="R107" s="22">
        <f>K107/'MSCI Data'!F108+R106</f>
        <v>27.587736877074878</v>
      </c>
      <c r="S107" s="22">
        <f>L107*'iBOXX Data'!C106</f>
        <v>3789.3620928996515</v>
      </c>
      <c r="T107" s="22">
        <f>M107*'iBOXX Data'!B106</f>
        <v>3758.5585458827295</v>
      </c>
      <c r="U107" s="22">
        <f>N107*'MSCI Data'!B108</f>
        <v>3865.3396000556986</v>
      </c>
      <c r="V107" s="22">
        <f>O107*'MSCI Data'!C108</f>
        <v>3760.5226281387977</v>
      </c>
      <c r="W107" s="22">
        <f>P107*'MSCI Data'!D108</f>
        <v>3860.9267075874141</v>
      </c>
      <c r="X107" s="22">
        <f>Q107*'MSCI Data'!E108</f>
        <v>3787.5837350611491</v>
      </c>
      <c r="Y107" s="22">
        <f>R107*'MSCI Data'!F108</f>
        <v>8639.6515577935406</v>
      </c>
    </row>
    <row r="108" spans="1:25">
      <c r="A108" s="20">
        <f>'MSCI Data'!A109</f>
        <v>39353</v>
      </c>
      <c r="B108" s="22">
        <f t="shared" si="9"/>
        <v>32428.080254081928</v>
      </c>
      <c r="C108" s="22">
        <f t="shared" si="11"/>
        <v>21600.000000000004</v>
      </c>
      <c r="D108" s="22">
        <f t="shared" si="10"/>
        <v>10828.080254081924</v>
      </c>
      <c r="E108" s="22">
        <v>75</v>
      </c>
      <c r="F108" s="22">
        <v>75</v>
      </c>
      <c r="G108" s="22">
        <v>75</v>
      </c>
      <c r="H108" s="22">
        <v>75</v>
      </c>
      <c r="I108" s="22">
        <v>75</v>
      </c>
      <c r="J108" s="22">
        <v>75</v>
      </c>
      <c r="K108" s="22">
        <v>150</v>
      </c>
      <c r="L108" s="22">
        <f>E108/'iBOXX Data'!C107+L107</f>
        <v>28.126150200340309</v>
      </c>
      <c r="M108" s="22">
        <f>F108/'iBOXX Data'!B107+M107</f>
        <v>26.120338095449977</v>
      </c>
      <c r="N108" s="22">
        <f>G108/'MSCI Data'!B109+N107</f>
        <v>30.031685279486023</v>
      </c>
      <c r="O108" s="22">
        <f>H108/'MSCI Data'!C109+O107</f>
        <v>23.896285482467327</v>
      </c>
      <c r="P108" s="22">
        <f>I108/'MSCI Data'!D109+P107</f>
        <v>16.162293833373553</v>
      </c>
      <c r="Q108" s="22">
        <f>J108/'MSCI Data'!E109+Q107</f>
        <v>38.519100342635014</v>
      </c>
      <c r="R108" s="22">
        <f>K108/'MSCI Data'!F109+R107</f>
        <v>28.038512210648626</v>
      </c>
      <c r="S108" s="22">
        <f>L108*'iBOXX Data'!C107</f>
        <v>3864.8898959629428</v>
      </c>
      <c r="T108" s="22">
        <f>M108*'iBOXX Data'!B107</f>
        <v>3840.4733101740103</v>
      </c>
      <c r="U108" s="22">
        <f>N108*'MSCI Data'!B109</f>
        <v>3965.3837243033345</v>
      </c>
      <c r="V108" s="22">
        <f>O108*'MSCI Data'!C109</f>
        <v>3832.0083399684609</v>
      </c>
      <c r="W108" s="22">
        <f>P108*'MSCI Data'!D109</f>
        <v>3757.5716933210174</v>
      </c>
      <c r="X108" s="22">
        <f>Q108*'MSCI Data'!E109</f>
        <v>3837.6579671367263</v>
      </c>
      <c r="Y108" s="22">
        <f>R108*'MSCI Data'!F109</f>
        <v>9330.095323215437</v>
      </c>
    </row>
    <row r="109" spans="1:25">
      <c r="A109" s="20">
        <f>'MSCI Data'!A110</f>
        <v>39386</v>
      </c>
      <c r="B109" s="22">
        <f t="shared" si="9"/>
        <v>33781.747904631389</v>
      </c>
      <c r="C109" s="22">
        <f t="shared" si="11"/>
        <v>21600.000000000004</v>
      </c>
      <c r="D109" s="22">
        <f t="shared" si="10"/>
        <v>12181.747904631386</v>
      </c>
      <c r="E109" s="22"/>
      <c r="F109" s="22"/>
      <c r="G109" s="22"/>
      <c r="H109" s="22"/>
      <c r="I109" s="22"/>
      <c r="J109" s="22"/>
      <c r="K109" s="22"/>
      <c r="L109" s="22">
        <f>E109/'iBOXX Data'!C108+L108</f>
        <v>28.126150200340309</v>
      </c>
      <c r="M109" s="22">
        <f>F109/'iBOXX Data'!B108+M108</f>
        <v>26.120338095449977</v>
      </c>
      <c r="N109" s="22">
        <f>G109/'MSCI Data'!B110+N108</f>
        <v>30.031685279486023</v>
      </c>
      <c r="O109" s="22">
        <f>H109/'MSCI Data'!C110+O108</f>
        <v>23.896285482467327</v>
      </c>
      <c r="P109" s="22">
        <f>I109/'MSCI Data'!D110+P108</f>
        <v>16.162293833373553</v>
      </c>
      <c r="Q109" s="22">
        <f>J109/'MSCI Data'!E110+Q108</f>
        <v>38.519100342635014</v>
      </c>
      <c r="R109" s="22">
        <f>K109/'MSCI Data'!F110+R108</f>
        <v>28.038512210648626</v>
      </c>
      <c r="S109" s="22">
        <f>L109*'iBOXX Data'!C108</f>
        <v>3893.955288955352</v>
      </c>
      <c r="T109" s="22">
        <f>M109*'iBOXX Data'!B108</f>
        <v>3892.9751897458646</v>
      </c>
      <c r="U109" s="22">
        <f>N109*'MSCI Data'!B110</f>
        <v>4075.2996924262529</v>
      </c>
      <c r="V109" s="22">
        <f>O109*'MSCI Data'!C110</f>
        <v>3940.7364389136869</v>
      </c>
      <c r="W109" s="22">
        <f>P109*'MSCI Data'!D110</f>
        <v>3964.6106773265328</v>
      </c>
      <c r="X109" s="22">
        <f>Q109*'MSCI Data'!E110</f>
        <v>3832.2652930887575</v>
      </c>
      <c r="Y109" s="22">
        <f>R109*'MSCI Data'!F110</f>
        <v>10181.905324174943</v>
      </c>
    </row>
    <row r="110" spans="1:25">
      <c r="A110" s="20">
        <f>'MSCI Data'!A111</f>
        <v>39416</v>
      </c>
      <c r="B110" s="22">
        <f t="shared" si="9"/>
        <v>31913.286761511743</v>
      </c>
      <c r="C110" s="22">
        <f t="shared" si="11"/>
        <v>21600.000000000004</v>
      </c>
      <c r="D110" s="22">
        <f t="shared" si="10"/>
        <v>10313.286761511739</v>
      </c>
      <c r="E110" s="22"/>
      <c r="F110" s="22"/>
      <c r="G110" s="22"/>
      <c r="H110" s="22"/>
      <c r="I110" s="22"/>
      <c r="J110" s="22"/>
      <c r="K110" s="22"/>
      <c r="L110" s="22">
        <f>E110/'iBOXX Data'!C109+L109</f>
        <v>28.126150200340309</v>
      </c>
      <c r="M110" s="22">
        <f>F110/'iBOXX Data'!B109+M109</f>
        <v>26.120338095449977</v>
      </c>
      <c r="N110" s="22">
        <f>G110/'MSCI Data'!B111+N109</f>
        <v>30.031685279486023</v>
      </c>
      <c r="O110" s="22">
        <f>H110/'MSCI Data'!C111+O109</f>
        <v>23.896285482467327</v>
      </c>
      <c r="P110" s="22">
        <f>I110/'MSCI Data'!D111+P109</f>
        <v>16.162293833373553</v>
      </c>
      <c r="Q110" s="22">
        <f>J110/'MSCI Data'!E111+Q109</f>
        <v>38.519100342635014</v>
      </c>
      <c r="R110" s="22">
        <f>K110/'MSCI Data'!F111+R109</f>
        <v>28.038512210648626</v>
      </c>
      <c r="S110" s="22">
        <f>L110*'iBOXX Data'!C109</f>
        <v>3920.8676898742506</v>
      </c>
      <c r="T110" s="22">
        <f>M110*'iBOXX Data'!B109</f>
        <v>3931.8944935080849</v>
      </c>
      <c r="U110" s="22">
        <f>N110*'MSCI Data'!B111</f>
        <v>3880.9946886679786</v>
      </c>
      <c r="V110" s="22">
        <f>O110*'MSCI Data'!C111</f>
        <v>3677.3993728968967</v>
      </c>
      <c r="W110" s="22">
        <f>P110*'MSCI Data'!D111</f>
        <v>3574.2912812505615</v>
      </c>
      <c r="X110" s="22">
        <f>Q110*'MSCI Data'!E111</f>
        <v>3609.239702104901</v>
      </c>
      <c r="Y110" s="22">
        <f>R110*'MSCI Data'!F111</f>
        <v>9318.5995332090715</v>
      </c>
    </row>
    <row r="111" spans="1:25" s="28" customFormat="1">
      <c r="A111" s="26">
        <f>'MSCI Data'!A112</f>
        <v>39447</v>
      </c>
      <c r="B111" s="27">
        <f t="shared" si="9"/>
        <v>32324.696918945188</v>
      </c>
      <c r="C111" s="27">
        <f t="shared" si="11"/>
        <v>22200</v>
      </c>
      <c r="D111" s="27">
        <f t="shared" si="10"/>
        <v>10124.696918945188</v>
      </c>
      <c r="E111" s="27">
        <v>133.98299748091449</v>
      </c>
      <c r="F111" s="27">
        <v>128.80528169356057</v>
      </c>
      <c r="G111" s="27">
        <v>213.6494597032447</v>
      </c>
      <c r="H111" s="27">
        <v>418.86608714540034</v>
      </c>
      <c r="I111" s="27">
        <v>561.81499017282476</v>
      </c>
      <c r="J111" s="27">
        <v>443.67352487289099</v>
      </c>
      <c r="K111" s="27">
        <v>-1300.7923410688391</v>
      </c>
      <c r="L111" s="27">
        <f>E111/'iBOXX Data'!C110+L110</f>
        <v>29.090779786089165</v>
      </c>
      <c r="M111" s="27">
        <f>F111/'iBOXX Data'!B110+M110</f>
        <v>26.980416098211467</v>
      </c>
      <c r="N111" s="27">
        <f>G111/'MSCI Data'!B112+N110</f>
        <v>31.708287804034754</v>
      </c>
      <c r="O111" s="27">
        <f>H111/'MSCI Data'!C112+O110</f>
        <v>26.659983602983296</v>
      </c>
      <c r="P111" s="27">
        <f>I111/'MSCI Data'!D112+P110</f>
        <v>18.77247312241288</v>
      </c>
      <c r="Q111" s="27">
        <f>J111/'MSCI Data'!E112+Q110</f>
        <v>43.270369617350056</v>
      </c>
      <c r="R111" s="27">
        <f>K111/'MSCI Data'!F112+R110</f>
        <v>24.151024266269083</v>
      </c>
      <c r="S111" s="27">
        <f>L111*'iBOXX Data'!C110</f>
        <v>4040.587114868149</v>
      </c>
      <c r="T111" s="27">
        <f>M111*'iBOXX Data'!B110</f>
        <v>4040.587114868149</v>
      </c>
      <c r="U111" s="27">
        <f>N111*'MSCI Data'!B112</f>
        <v>4040.587114868149</v>
      </c>
      <c r="V111" s="27">
        <f>O111*'MSCI Data'!C112</f>
        <v>4040.5871148681485</v>
      </c>
      <c r="W111" s="27">
        <f>P111*'MSCI Data'!D112</f>
        <v>4040.5871148681485</v>
      </c>
      <c r="X111" s="27">
        <f>Q111*'MSCI Data'!E112</f>
        <v>4040.5871148681481</v>
      </c>
      <c r="Y111" s="27">
        <f>R111*'MSCI Data'!F112</f>
        <v>8081.174229736298</v>
      </c>
    </row>
    <row r="112" spans="1:25">
      <c r="A112" s="20">
        <f>'MSCI Data'!A113</f>
        <v>39478</v>
      </c>
      <c r="B112" s="22">
        <f t="shared" si="9"/>
        <v>29666.835037953428</v>
      </c>
      <c r="C112" s="22">
        <f t="shared" si="11"/>
        <v>22200</v>
      </c>
      <c r="D112" s="22">
        <f t="shared" si="10"/>
        <v>7466.8350379534277</v>
      </c>
      <c r="E112" s="22"/>
      <c r="F112" s="22"/>
      <c r="G112" s="22"/>
      <c r="H112" s="22"/>
      <c r="I112" s="22"/>
      <c r="J112" s="22"/>
      <c r="K112" s="22"/>
      <c r="L112" s="22">
        <f>E112/'iBOXX Data'!C111+L111</f>
        <v>29.090779786089165</v>
      </c>
      <c r="M112" s="22">
        <f>F112/'iBOXX Data'!B111+M111</f>
        <v>26.980416098211467</v>
      </c>
      <c r="N112" s="22">
        <f>G112/'MSCI Data'!B113+N111</f>
        <v>31.708287804034754</v>
      </c>
      <c r="O112" s="22">
        <f>H112/'MSCI Data'!C113+O111</f>
        <v>26.659983602983296</v>
      </c>
      <c r="P112" s="22">
        <f>I112/'MSCI Data'!D113+P111</f>
        <v>18.77247312241288</v>
      </c>
      <c r="Q112" s="22">
        <f>J112/'MSCI Data'!E113+Q111</f>
        <v>43.270369617350056</v>
      </c>
      <c r="R112" s="22">
        <f>K112/'MSCI Data'!F113+R111</f>
        <v>24.151024266269083</v>
      </c>
      <c r="S112" s="22">
        <f>L112*'iBOXX Data'!C111</f>
        <v>4136.6192555838779</v>
      </c>
      <c r="T112" s="22">
        <f>M112*'iBOXX Data'!B111</f>
        <v>4147.159758456085</v>
      </c>
      <c r="U112" s="22">
        <f>N112*'MSCI Data'!B113</f>
        <v>3570.9873724903941</v>
      </c>
      <c r="V112" s="22">
        <f>O112*'MSCI Data'!C113</f>
        <v>3537.2466244438237</v>
      </c>
      <c r="W112" s="22">
        <f>P112*'MSCI Data'!D113</f>
        <v>3556.44503304112</v>
      </c>
      <c r="X112" s="22">
        <f>Q112*'MSCI Data'!E113</f>
        <v>3743.3196755969534</v>
      </c>
      <c r="Y112" s="22">
        <f>R112*'MSCI Data'!F113</f>
        <v>6975.0573183411734</v>
      </c>
    </row>
    <row r="113" spans="1:25">
      <c r="A113" s="20">
        <f>'MSCI Data'!A114</f>
        <v>39507</v>
      </c>
      <c r="B113" s="22">
        <f t="shared" si="9"/>
        <v>29816.330571756254</v>
      </c>
      <c r="C113" s="22">
        <f t="shared" si="11"/>
        <v>22200</v>
      </c>
      <c r="D113" s="22">
        <f t="shared" si="10"/>
        <v>7616.3305717562544</v>
      </c>
      <c r="E113" s="22"/>
      <c r="F113" s="22"/>
      <c r="G113" s="22"/>
      <c r="H113" s="22"/>
      <c r="I113" s="22"/>
      <c r="J113" s="22"/>
      <c r="K113" s="22"/>
      <c r="L113" s="22">
        <f>E113/'iBOXX Data'!C112+L112</f>
        <v>29.090779786089165</v>
      </c>
      <c r="M113" s="22">
        <f>F113/'iBOXX Data'!B112+M112</f>
        <v>26.980416098211467</v>
      </c>
      <c r="N113" s="22">
        <f>G113/'MSCI Data'!B114+N112</f>
        <v>31.708287804034754</v>
      </c>
      <c r="O113" s="22">
        <f>H113/'MSCI Data'!C114+O112</f>
        <v>26.659983602983296</v>
      </c>
      <c r="P113" s="22">
        <f>I113/'MSCI Data'!D114+P112</f>
        <v>18.77247312241288</v>
      </c>
      <c r="Q113" s="22">
        <f>J113/'MSCI Data'!E114+Q112</f>
        <v>43.270369617350056</v>
      </c>
      <c r="R113" s="22">
        <f>K113/'MSCI Data'!F114+R112</f>
        <v>24.151024266269083</v>
      </c>
      <c r="S113" s="22">
        <f>L113*'iBOXX Data'!C112</f>
        <v>4158.0525159755043</v>
      </c>
      <c r="T113" s="22">
        <f>M113*'iBOXX Data'!B112</f>
        <v>4197.3433323987574</v>
      </c>
      <c r="U113" s="22">
        <f>N113*'MSCI Data'!B114</f>
        <v>3532.6203442475116</v>
      </c>
      <c r="V113" s="22">
        <f>O113*'MSCI Data'!C114</f>
        <v>3455.6670746186951</v>
      </c>
      <c r="W113" s="22">
        <f>P113*'MSCI Data'!D114</f>
        <v>3647.4915276848228</v>
      </c>
      <c r="X113" s="22">
        <f>Q113*'MSCI Data'!E114</f>
        <v>3529.1313459910707</v>
      </c>
      <c r="Y113" s="22">
        <f>R113*'MSCI Data'!F114</f>
        <v>7296.0244308398906</v>
      </c>
    </row>
    <row r="114" spans="1:25">
      <c r="A114" s="20">
        <f>'MSCI Data'!A115</f>
        <v>39538</v>
      </c>
      <c r="B114" s="22">
        <f t="shared" si="9"/>
        <v>29101.941717367914</v>
      </c>
      <c r="C114" s="22">
        <f t="shared" si="11"/>
        <v>22800</v>
      </c>
      <c r="D114" s="22">
        <f t="shared" si="10"/>
        <v>6301.941717367914</v>
      </c>
      <c r="E114" s="22">
        <v>75</v>
      </c>
      <c r="F114" s="22">
        <v>75</v>
      </c>
      <c r="G114" s="22">
        <v>75</v>
      </c>
      <c r="H114" s="22">
        <v>75</v>
      </c>
      <c r="I114" s="22">
        <v>75</v>
      </c>
      <c r="J114" s="22">
        <v>75</v>
      </c>
      <c r="K114" s="22">
        <v>150</v>
      </c>
      <c r="L114" s="22">
        <f>E114/'iBOXX Data'!C113+L113</f>
        <v>29.618714722439943</v>
      </c>
      <c r="M114" s="22">
        <f>F114/'iBOXX Data'!B113+M113</f>
        <v>27.466010141591202</v>
      </c>
      <c r="N114" s="22">
        <f>G114/'MSCI Data'!B115+N113</f>
        <v>32.410666526641982</v>
      </c>
      <c r="O114" s="22">
        <f>H114/'MSCI Data'!C115+O113</f>
        <v>27.262586849006116</v>
      </c>
      <c r="P114" s="22">
        <f>I114/'MSCI Data'!D115+P113</f>
        <v>19.172174678584273</v>
      </c>
      <c r="Q114" s="22">
        <f>J114/'MSCI Data'!E115+Q113</f>
        <v>44.235248042668466</v>
      </c>
      <c r="R114" s="22">
        <f>K114/'MSCI Data'!F115+R113</f>
        <v>24.698889418392973</v>
      </c>
      <c r="S114" s="22">
        <f>L114*'iBOXX Data'!C113</f>
        <v>4207.7222991490371</v>
      </c>
      <c r="T114" s="22">
        <f>M114*'iBOXX Data'!B113</f>
        <v>4242.125266368761</v>
      </c>
      <c r="U114" s="22">
        <f>N114*'MSCI Data'!B115</f>
        <v>3460.8109717148309</v>
      </c>
      <c r="V114" s="22">
        <f>O114*'MSCI Data'!C115</f>
        <v>3393.1015592273011</v>
      </c>
      <c r="W114" s="22">
        <f>P114*'MSCI Data'!D115</f>
        <v>3597.466856689553</v>
      </c>
      <c r="X114" s="22">
        <f>Q114*'MSCI Data'!E115</f>
        <v>3438.4058303566203</v>
      </c>
      <c r="Y114" s="22">
        <f>R114*'MSCI Data'!F115</f>
        <v>6762.3089338618129</v>
      </c>
    </row>
    <row r="115" spans="1:25">
      <c r="A115" s="20">
        <f>'MSCI Data'!A116</f>
        <v>39568</v>
      </c>
      <c r="B115" s="22">
        <f t="shared" si="9"/>
        <v>30479.495246575832</v>
      </c>
      <c r="C115" s="22">
        <f t="shared" si="11"/>
        <v>22800</v>
      </c>
      <c r="D115" s="22">
        <f t="shared" si="10"/>
        <v>7679.4952465758324</v>
      </c>
      <c r="E115" s="22"/>
      <c r="F115" s="22"/>
      <c r="G115" s="22"/>
      <c r="H115" s="22"/>
      <c r="I115" s="22"/>
      <c r="J115" s="22"/>
      <c r="K115" s="22"/>
      <c r="L115" s="22">
        <f>E115/'iBOXX Data'!C114+L114</f>
        <v>29.618714722439943</v>
      </c>
      <c r="M115" s="22">
        <f>F115/'iBOXX Data'!B114+M114</f>
        <v>27.466010141591202</v>
      </c>
      <c r="N115" s="22">
        <f>G115/'MSCI Data'!B116+N114</f>
        <v>32.410666526641982</v>
      </c>
      <c r="O115" s="22">
        <f>H115/'MSCI Data'!C116+O114</f>
        <v>27.262586849006116</v>
      </c>
      <c r="P115" s="22">
        <f>I115/'MSCI Data'!D116+P114</f>
        <v>19.172174678584273</v>
      </c>
      <c r="Q115" s="22">
        <f>J115/'MSCI Data'!E116+Q114</f>
        <v>44.235248042668466</v>
      </c>
      <c r="R115" s="22">
        <f>K115/'MSCI Data'!F116+R114</f>
        <v>24.698889418392973</v>
      </c>
      <c r="S115" s="22">
        <f>L115*'iBOXX Data'!C114</f>
        <v>4181.9323934965441</v>
      </c>
      <c r="T115" s="22">
        <f>M115*'iBOXX Data'!B114</f>
        <v>4213.560615821506</v>
      </c>
      <c r="U115" s="22">
        <f>N115*'MSCI Data'!B116</f>
        <v>3659.4883575231461</v>
      </c>
      <c r="V115" s="22">
        <f>O115*'MSCI Data'!C116</f>
        <v>3627.0145543917733</v>
      </c>
      <c r="W115" s="22">
        <f>P115*'MSCI Data'!D116</f>
        <v>3704.8310348896252</v>
      </c>
      <c r="X115" s="22">
        <f>Q115*'MSCI Data'!E116</f>
        <v>3668.4291201784963</v>
      </c>
      <c r="Y115" s="22">
        <f>R115*'MSCI Data'!F116</f>
        <v>7424.2391702747427</v>
      </c>
    </row>
    <row r="116" spans="1:25">
      <c r="A116" s="20">
        <f>'MSCI Data'!A117</f>
        <v>39598</v>
      </c>
      <c r="B116" s="22">
        <f t="shared" si="9"/>
        <v>30556.503356438036</v>
      </c>
      <c r="C116" s="22">
        <f t="shared" si="11"/>
        <v>22800</v>
      </c>
      <c r="D116" s="22">
        <f t="shared" si="10"/>
        <v>7756.5033564380356</v>
      </c>
      <c r="E116" s="22"/>
      <c r="F116" s="22"/>
      <c r="G116" s="22"/>
      <c r="H116" s="22"/>
      <c r="I116" s="22"/>
      <c r="J116" s="22"/>
      <c r="K116" s="22"/>
      <c r="L116" s="22">
        <f>E116/'iBOXX Data'!C115+L115</f>
        <v>29.618714722439943</v>
      </c>
      <c r="M116" s="22">
        <f>F116/'iBOXX Data'!B115+M115</f>
        <v>27.466010141591202</v>
      </c>
      <c r="N116" s="22">
        <f>G116/'MSCI Data'!B117+N115</f>
        <v>32.410666526641982</v>
      </c>
      <c r="O116" s="22">
        <f>H116/'MSCI Data'!C117+O115</f>
        <v>27.262586849006116</v>
      </c>
      <c r="P116" s="22">
        <f>I116/'MSCI Data'!D117+P115</f>
        <v>19.172174678584273</v>
      </c>
      <c r="Q116" s="22">
        <f>J116/'MSCI Data'!E117+Q115</f>
        <v>44.235248042668466</v>
      </c>
      <c r="R116" s="22">
        <f>K116/'MSCI Data'!F117+R115</f>
        <v>24.698889418392973</v>
      </c>
      <c r="S116" s="22">
        <f>L116*'iBOXX Data'!C115</f>
        <v>4128.6521488518329</v>
      </c>
      <c r="T116" s="22">
        <f>M116*'iBOXX Data'!B115</f>
        <v>4222.3497390668153</v>
      </c>
      <c r="U116" s="22">
        <f>N116*'MSCI Data'!B117</f>
        <v>3648.4687309040878</v>
      </c>
      <c r="V116" s="22">
        <f>O116*'MSCI Data'!C117</f>
        <v>3541.4100316858944</v>
      </c>
      <c r="W116" s="22">
        <f>P116*'MSCI Data'!D117</f>
        <v>3736.2734013625031</v>
      </c>
      <c r="X116" s="22">
        <f>Q116*'MSCI Data'!E117</f>
        <v>3725.934942633965</v>
      </c>
      <c r="Y116" s="22">
        <f>R116*'MSCI Data'!F117</f>
        <v>7553.4143619329388</v>
      </c>
    </row>
    <row r="117" spans="1:25">
      <c r="A117" s="20">
        <f>'MSCI Data'!A118</f>
        <v>39629</v>
      </c>
      <c r="B117" s="22">
        <f t="shared" si="9"/>
        <v>28728.031432613487</v>
      </c>
      <c r="C117" s="22">
        <f t="shared" si="11"/>
        <v>23400</v>
      </c>
      <c r="D117" s="22">
        <f t="shared" si="10"/>
        <v>5328.0314326134867</v>
      </c>
      <c r="E117" s="22">
        <v>75</v>
      </c>
      <c r="F117" s="22">
        <v>75</v>
      </c>
      <c r="G117" s="22">
        <v>75</v>
      </c>
      <c r="H117" s="22">
        <v>75</v>
      </c>
      <c r="I117" s="22">
        <v>75</v>
      </c>
      <c r="J117" s="22">
        <v>75</v>
      </c>
      <c r="K117" s="22">
        <v>150</v>
      </c>
      <c r="L117" s="22">
        <f>E117/'iBOXX Data'!C116+L116</f>
        <v>30.162659899400388</v>
      </c>
      <c r="M117" s="22">
        <f>F117/'iBOXX Data'!B116+M116</f>
        <v>27.954386777652932</v>
      </c>
      <c r="N117" s="22">
        <f>G117/'MSCI Data'!B118+N116</f>
        <v>33.151773246009569</v>
      </c>
      <c r="O117" s="22">
        <f>H117/'MSCI Data'!C118+O116</f>
        <v>27.917894843763651</v>
      </c>
      <c r="P117" s="22">
        <f>I117/'MSCI Data'!D118+P116</f>
        <v>19.599768749279825</v>
      </c>
      <c r="Q117" s="22">
        <f>J117/'MSCI Data'!E118+Q116</f>
        <v>45.219758412844364</v>
      </c>
      <c r="R117" s="22">
        <f>K117/'MSCI Data'!F118+R116</f>
        <v>25.252394953448324</v>
      </c>
      <c r="S117" s="22">
        <f>L117*'iBOXX Data'!C116</f>
        <v>4158.8740709057465</v>
      </c>
      <c r="T117" s="22">
        <f>M117*'iBOXX Data'!B116</f>
        <v>4292.9551774441607</v>
      </c>
      <c r="U117" s="22">
        <f>N117*'MSCI Data'!B118</f>
        <v>3354.9594524961685</v>
      </c>
      <c r="V117" s="22">
        <f>O117*'MSCI Data'!C118</f>
        <v>3195.2030648687501</v>
      </c>
      <c r="W117" s="22">
        <f>P117*'MSCI Data'!D118</f>
        <v>3437.7994386236815</v>
      </c>
      <c r="X117" s="22">
        <f>Q117*'MSCI Data'!E118</f>
        <v>3444.841195890484</v>
      </c>
      <c r="Y117" s="22">
        <f>R117*'MSCI Data'!F118</f>
        <v>6843.3990323844955</v>
      </c>
    </row>
    <row r="118" spans="1:25">
      <c r="A118" s="20">
        <f>'MSCI Data'!A119</f>
        <v>39660</v>
      </c>
      <c r="B118" s="22">
        <f t="shared" si="9"/>
        <v>28321.792277915902</v>
      </c>
      <c r="C118" s="22">
        <f t="shared" si="11"/>
        <v>23400</v>
      </c>
      <c r="D118" s="22">
        <f t="shared" si="10"/>
        <v>4921.7922779159016</v>
      </c>
      <c r="E118" s="22"/>
      <c r="F118" s="22"/>
      <c r="G118" s="22"/>
      <c r="H118" s="22"/>
      <c r="I118" s="22"/>
      <c r="J118" s="22"/>
      <c r="K118" s="22"/>
      <c r="L118" s="22">
        <f>E118/'iBOXX Data'!C117+L117</f>
        <v>30.162659899400388</v>
      </c>
      <c r="M118" s="22">
        <f>F118/'iBOXX Data'!B117+M117</f>
        <v>27.954386777652932</v>
      </c>
      <c r="N118" s="22">
        <f>G118/'MSCI Data'!B119+N117</f>
        <v>33.151773246009569</v>
      </c>
      <c r="O118" s="22">
        <f>H118/'MSCI Data'!C119+O117</f>
        <v>27.917894843763651</v>
      </c>
      <c r="P118" s="22">
        <f>I118/'MSCI Data'!D119+P117</f>
        <v>19.599768749279825</v>
      </c>
      <c r="Q118" s="22">
        <f>J118/'MSCI Data'!E119+Q117</f>
        <v>45.219758412844364</v>
      </c>
      <c r="R118" s="22">
        <f>K118/'MSCI Data'!F119+R117</f>
        <v>25.252394953448324</v>
      </c>
      <c r="S118" s="22">
        <f>L118*'iBOXX Data'!C117</f>
        <v>4238.8191172375227</v>
      </c>
      <c r="T118" s="22">
        <f>M118*'iBOXX Data'!B117</f>
        <v>4323.9845467673558</v>
      </c>
      <c r="U118" s="22">
        <f>N118*'MSCI Data'!B119</f>
        <v>3287.3298350743089</v>
      </c>
      <c r="V118" s="22">
        <f>O118*'MSCI Data'!C119</f>
        <v>3125.6875067077781</v>
      </c>
      <c r="W118" s="22">
        <f>P118*'MSCI Data'!D119</f>
        <v>3289.0371938166477</v>
      </c>
      <c r="X118" s="22">
        <f>Q118*'MSCI Data'!E119</f>
        <v>3433.9884538714009</v>
      </c>
      <c r="Y118" s="22">
        <f>R118*'MSCI Data'!F119</f>
        <v>6622.9456244408912</v>
      </c>
    </row>
    <row r="119" spans="1:25">
      <c r="A119" s="20">
        <f>'MSCI Data'!A120</f>
        <v>39689</v>
      </c>
      <c r="B119" s="22">
        <f t="shared" si="9"/>
        <v>28699.41330158944</v>
      </c>
      <c r="C119" s="22">
        <f t="shared" si="11"/>
        <v>23400</v>
      </c>
      <c r="D119" s="22">
        <f t="shared" si="10"/>
        <v>5299.4133015894404</v>
      </c>
      <c r="E119" s="22"/>
      <c r="F119" s="22"/>
      <c r="G119" s="22"/>
      <c r="H119" s="22"/>
      <c r="I119" s="22"/>
      <c r="J119" s="22"/>
      <c r="K119" s="22"/>
      <c r="L119" s="22">
        <f>E119/'iBOXX Data'!C118+L118</f>
        <v>30.162659899400388</v>
      </c>
      <c r="M119" s="22">
        <f>F119/'iBOXX Data'!B118+M118</f>
        <v>27.954386777652932</v>
      </c>
      <c r="N119" s="22">
        <f>G119/'MSCI Data'!B120+N118</f>
        <v>33.151773246009569</v>
      </c>
      <c r="O119" s="22">
        <f>H119/'MSCI Data'!C120+O118</f>
        <v>27.917894843763651</v>
      </c>
      <c r="P119" s="22">
        <f>I119/'MSCI Data'!D120+P118</f>
        <v>19.599768749279825</v>
      </c>
      <c r="Q119" s="22">
        <f>J119/'MSCI Data'!E120+Q118</f>
        <v>45.219758412844364</v>
      </c>
      <c r="R119" s="22">
        <f>K119/'MSCI Data'!F120+R118</f>
        <v>25.252394953448324</v>
      </c>
      <c r="S119" s="22">
        <f>L119*'iBOXX Data'!C118</f>
        <v>4295.3867312484545</v>
      </c>
      <c r="T119" s="22">
        <f>M119*'iBOXX Data'!B118</f>
        <v>4365.0774953305054</v>
      </c>
      <c r="U119" s="22">
        <f>N119*'MSCI Data'!B120</f>
        <v>3337.3890126757833</v>
      </c>
      <c r="V119" s="22">
        <f>O119*'MSCI Data'!C120</f>
        <v>3190.45702274531</v>
      </c>
      <c r="W119" s="22">
        <f>P119*'MSCI Data'!D120</f>
        <v>3387.6240306255249</v>
      </c>
      <c r="X119" s="22">
        <f>Q119*'MSCI Data'!E120</f>
        <v>3681.3405323896595</v>
      </c>
      <c r="Y119" s="22">
        <f>R119*'MSCI Data'!F120</f>
        <v>6442.1384765742023</v>
      </c>
    </row>
    <row r="120" spans="1:25">
      <c r="A120" s="20">
        <f>'MSCI Data'!A121</f>
        <v>39721</v>
      </c>
      <c r="B120" s="22">
        <f t="shared" si="9"/>
        <v>26936.900551123712</v>
      </c>
      <c r="C120" s="22">
        <f t="shared" si="11"/>
        <v>24000</v>
      </c>
      <c r="D120" s="22">
        <f t="shared" si="10"/>
        <v>2936.9005511237119</v>
      </c>
      <c r="E120" s="22">
        <v>75</v>
      </c>
      <c r="F120" s="22">
        <v>75</v>
      </c>
      <c r="G120" s="22">
        <v>75</v>
      </c>
      <c r="H120" s="22">
        <v>75</v>
      </c>
      <c r="I120" s="22">
        <v>75</v>
      </c>
      <c r="J120" s="22">
        <v>75</v>
      </c>
      <c r="K120" s="22">
        <v>150</v>
      </c>
      <c r="L120" s="22">
        <f>E120/'iBOXX Data'!C119+L119</f>
        <v>30.686502043355478</v>
      </c>
      <c r="M120" s="22">
        <f>F120/'iBOXX Data'!B119+M119</f>
        <v>28.438538865962272</v>
      </c>
      <c r="N120" s="22">
        <f>G120/'MSCI Data'!B121+N119</f>
        <v>33.989855713324353</v>
      </c>
      <c r="O120" s="22">
        <f>H120/'MSCI Data'!C121+O119</f>
        <v>28.658269967159505</v>
      </c>
      <c r="P120" s="22">
        <f>I120/'MSCI Data'!D121+P119</f>
        <v>20.117653019408259</v>
      </c>
      <c r="Q120" s="22">
        <f>J120/'MSCI Data'!E121+Q119</f>
        <v>46.189251691024303</v>
      </c>
      <c r="R120" s="22">
        <f>K120/'MSCI Data'!F121+R119</f>
        <v>25.934089190859705</v>
      </c>
      <c r="S120" s="22">
        <f>L120*'iBOXX Data'!C119</f>
        <v>4393.4755532937324</v>
      </c>
      <c r="T120" s="22">
        <f>M120*'iBOXX Data'!B119</f>
        <v>4405.4140557262153</v>
      </c>
      <c r="U120" s="22">
        <f>N120*'MSCI Data'!B121</f>
        <v>3041.752187785396</v>
      </c>
      <c r="V120" s="22">
        <f>O120*'MSCI Data'!C121</f>
        <v>2903.0827476732579</v>
      </c>
      <c r="W120" s="22">
        <f>P120*'MSCI Data'!D121</f>
        <v>2913.4385102707038</v>
      </c>
      <c r="X120" s="22">
        <f>Q120*'MSCI Data'!E121</f>
        <v>3573.20051081764</v>
      </c>
      <c r="Y120" s="22">
        <f>R120*'MSCI Data'!F121</f>
        <v>5706.5369855567697</v>
      </c>
    </row>
    <row r="121" spans="1:25">
      <c r="A121" s="20">
        <f>'MSCI Data'!A122</f>
        <v>39752</v>
      </c>
      <c r="B121" s="22">
        <f t="shared" si="9"/>
        <v>23910.03394853996</v>
      </c>
      <c r="C121" s="22">
        <f t="shared" si="11"/>
        <v>24000</v>
      </c>
      <c r="D121" s="22">
        <f t="shared" si="10"/>
        <v>-89.966051460040035</v>
      </c>
      <c r="E121" s="22"/>
      <c r="F121" s="22"/>
      <c r="G121" s="22"/>
      <c r="H121" s="22"/>
      <c r="I121" s="22"/>
      <c r="J121" s="22"/>
      <c r="K121" s="22"/>
      <c r="L121" s="22">
        <f>E121/'iBOXX Data'!C120+L120</f>
        <v>30.686502043355478</v>
      </c>
      <c r="M121" s="22">
        <f>F121/'iBOXX Data'!B120+M120</f>
        <v>28.438538865962272</v>
      </c>
      <c r="N121" s="22">
        <f>G121/'MSCI Data'!B122+N120</f>
        <v>33.989855713324353</v>
      </c>
      <c r="O121" s="22">
        <f>H121/'MSCI Data'!C122+O120</f>
        <v>28.658269967159505</v>
      </c>
      <c r="P121" s="22">
        <f>I121/'MSCI Data'!D122+P120</f>
        <v>20.117653019408259</v>
      </c>
      <c r="Q121" s="22">
        <f>J121/'MSCI Data'!E122+Q120</f>
        <v>46.189251691024303</v>
      </c>
      <c r="R121" s="22">
        <f>K121/'MSCI Data'!F122+R120</f>
        <v>25.934089190859705</v>
      </c>
      <c r="S121" s="22">
        <f>L121*'iBOXX Data'!C120</f>
        <v>4433.4082322516924</v>
      </c>
      <c r="T121" s="22">
        <f>M121*'iBOXX Data'!B120</f>
        <v>4159.9894653129613</v>
      </c>
      <c r="U121" s="22">
        <f>N121*'MSCI Data'!B122</f>
        <v>2651.2087456392997</v>
      </c>
      <c r="V121" s="22">
        <f>O121*'MSCI Data'!C122</f>
        <v>2486.9646677501019</v>
      </c>
      <c r="W121" s="22">
        <f>P121*'MSCI Data'!D122</f>
        <v>2320.3700992585486</v>
      </c>
      <c r="X121" s="22">
        <f>Q121*'MSCI Data'!E122</f>
        <v>3275.2798374105332</v>
      </c>
      <c r="Y121" s="22">
        <f>R121*'MSCI Data'!F122</f>
        <v>4582.8129009168188</v>
      </c>
    </row>
    <row r="122" spans="1:25">
      <c r="A122" s="20">
        <f>'MSCI Data'!A123</f>
        <v>39780</v>
      </c>
      <c r="B122" s="22">
        <f t="shared" si="9"/>
        <v>22952.947043151653</v>
      </c>
      <c r="C122" s="22">
        <f t="shared" si="11"/>
        <v>24000</v>
      </c>
      <c r="D122" s="22">
        <f t="shared" si="10"/>
        <v>-1047.0529568483471</v>
      </c>
      <c r="E122" s="22"/>
      <c r="F122" s="22"/>
      <c r="G122" s="22"/>
      <c r="H122" s="22"/>
      <c r="I122" s="22"/>
      <c r="J122" s="22"/>
      <c r="K122" s="22"/>
      <c r="L122" s="22">
        <f>E122/'iBOXX Data'!C121+L121</f>
        <v>30.686502043355478</v>
      </c>
      <c r="M122" s="22">
        <f>F122/'iBOXX Data'!B121+M121</f>
        <v>28.438538865962272</v>
      </c>
      <c r="N122" s="22">
        <f>G122/'MSCI Data'!B123+N121</f>
        <v>33.989855713324353</v>
      </c>
      <c r="O122" s="22">
        <f>H122/'MSCI Data'!C123+O121</f>
        <v>28.658269967159505</v>
      </c>
      <c r="P122" s="22">
        <f>I122/'MSCI Data'!D123+P121</f>
        <v>20.117653019408259</v>
      </c>
      <c r="Q122" s="22">
        <f>J122/'MSCI Data'!E123+Q121</f>
        <v>46.189251691024303</v>
      </c>
      <c r="R122" s="22">
        <f>K122/'MSCI Data'!F123+R121</f>
        <v>25.934089190859705</v>
      </c>
      <c r="S122" s="22">
        <f>L122*'iBOXX Data'!C121</f>
        <v>4599.0114008714645</v>
      </c>
      <c r="T122" s="22">
        <f>M122*'iBOXX Data'!B121</f>
        <v>4207.481825219118</v>
      </c>
      <c r="U122" s="22">
        <f>N122*'MSCI Data'!B123</f>
        <v>2457.806466630484</v>
      </c>
      <c r="V122" s="22">
        <f>O122*'MSCI Data'!C123</f>
        <v>2320.460119240905</v>
      </c>
      <c r="W122" s="22">
        <f>P122*'MSCI Data'!D123</f>
        <v>2116.3770976417491</v>
      </c>
      <c r="X122" s="22">
        <f>Q122*'MSCI Data'!E123</f>
        <v>3021.70084562681</v>
      </c>
      <c r="Y122" s="22">
        <f>R122*'MSCI Data'!F123</f>
        <v>4230.1092879211265</v>
      </c>
    </row>
    <row r="123" spans="1:25" s="28" customFormat="1">
      <c r="A123" s="26">
        <f>'MSCI Data'!A124</f>
        <v>39813</v>
      </c>
      <c r="B123" s="27">
        <f t="shared" si="9"/>
        <v>23216.445386905398</v>
      </c>
      <c r="C123" s="27">
        <f t="shared" si="11"/>
        <v>24600</v>
      </c>
      <c r="D123" s="27">
        <f t="shared" si="10"/>
        <v>-1383.5546130946022</v>
      </c>
      <c r="E123" s="27">
        <v>-1749.5141799603116</v>
      </c>
      <c r="F123" s="27">
        <v>-1508.1929339702547</v>
      </c>
      <c r="G123" s="27">
        <v>542.13999118706442</v>
      </c>
      <c r="H123" s="27">
        <v>680.18000280929846</v>
      </c>
      <c r="I123" s="27">
        <v>870.97742452371722</v>
      </c>
      <c r="J123" s="27">
        <v>115.45811884367868</v>
      </c>
      <c r="K123" s="27">
        <v>1648.9515765668075</v>
      </c>
      <c r="L123" s="27">
        <f>E123/'iBOXX Data'!C122+L122</f>
        <v>19.144920996287421</v>
      </c>
      <c r="M123" s="27">
        <f>F123/'iBOXX Data'!B122+M122</f>
        <v>18.713281360350621</v>
      </c>
      <c r="N123" s="27">
        <f>G123/'MSCI Data'!B124+N122</f>
        <v>41.798295741944031</v>
      </c>
      <c r="O123" s="27">
        <f>H123/'MSCI Data'!C124+O122</f>
        <v>37.431390085943178</v>
      </c>
      <c r="P123" s="27">
        <f>I123/'MSCI Data'!D124+P122</f>
        <v>28.744608492107517</v>
      </c>
      <c r="Q123" s="27">
        <f>J123/'MSCI Data'!E124+Q122</f>
        <v>48.103027902588678</v>
      </c>
      <c r="R123" s="27">
        <f>K123/'MSCI Data'!F124+R122</f>
        <v>36.225885324718199</v>
      </c>
      <c r="S123" s="27">
        <f>L123*'iBOXX Data'!C122</f>
        <v>2902.0556733631743</v>
      </c>
      <c r="T123" s="27">
        <f>M123*'iBOXX Data'!B122</f>
        <v>2902.0556733631747</v>
      </c>
      <c r="U123" s="27">
        <f>N123*'MSCI Data'!B124</f>
        <v>2902.0556733631743</v>
      </c>
      <c r="V123" s="27">
        <f>O123*'MSCI Data'!C124</f>
        <v>2902.0556733631747</v>
      </c>
      <c r="W123" s="27">
        <f>P123*'MSCI Data'!D124</f>
        <v>2902.0556733631747</v>
      </c>
      <c r="X123" s="27">
        <f>Q123*'MSCI Data'!E124</f>
        <v>2902.0556733631747</v>
      </c>
      <c r="Y123" s="27">
        <f>R123*'MSCI Data'!F124</f>
        <v>5804.1113467263494</v>
      </c>
    </row>
    <row r="124" spans="1:25">
      <c r="A124" s="20">
        <f>'MSCI Data'!A125</f>
        <v>39843</v>
      </c>
      <c r="B124" s="22">
        <f t="shared" si="9"/>
        <v>22984.387505547144</v>
      </c>
      <c r="C124" s="22">
        <f t="shared" si="11"/>
        <v>24600</v>
      </c>
      <c r="D124" s="22">
        <f t="shared" si="10"/>
        <v>-1615.6124944528565</v>
      </c>
      <c r="E124" s="22"/>
      <c r="F124" s="22"/>
      <c r="G124" s="22"/>
      <c r="H124" s="22"/>
      <c r="I124" s="22"/>
      <c r="J124" s="22"/>
      <c r="K124" s="22"/>
      <c r="L124" s="22">
        <f>E124/'iBOXX Data'!C123+L123</f>
        <v>19.144920996287421</v>
      </c>
      <c r="M124" s="22">
        <f>F124/'iBOXX Data'!B123+M123</f>
        <v>18.713281360350621</v>
      </c>
      <c r="N124" s="22">
        <f>G124/'MSCI Data'!B125+N123</f>
        <v>41.798295741944031</v>
      </c>
      <c r="O124" s="22">
        <f>H124/'MSCI Data'!C125+O123</f>
        <v>37.431390085943178</v>
      </c>
      <c r="P124" s="22">
        <f>I124/'MSCI Data'!D125+P123</f>
        <v>28.744608492107517</v>
      </c>
      <c r="Q124" s="22">
        <f>J124/'MSCI Data'!E125+Q123</f>
        <v>48.103027902588678</v>
      </c>
      <c r="R124" s="22">
        <f>K124/'MSCI Data'!F125+R123</f>
        <v>36.225885324718199</v>
      </c>
      <c r="S124" s="22">
        <f>L124*'iBOXX Data'!C123</f>
        <v>2871.0969933481269</v>
      </c>
      <c r="T124" s="22">
        <f>M124*'iBOXX Data'!B123</f>
        <v>2892.6990326829991</v>
      </c>
      <c r="U124" s="22">
        <f>N124*'MSCI Data'!B125</f>
        <v>2796.7239680934749</v>
      </c>
      <c r="V124" s="22">
        <f>O124*'MSCI Data'!C125</f>
        <v>2713.0271534291619</v>
      </c>
      <c r="W124" s="22">
        <f>P124*'MSCI Data'!D125</f>
        <v>2944.5976939314942</v>
      </c>
      <c r="X124" s="22">
        <f>Q124*'MSCI Data'!E125</f>
        <v>2887.1437347133729</v>
      </c>
      <c r="Y124" s="22">
        <f>R124*'MSCI Data'!F125</f>
        <v>5879.0989293485163</v>
      </c>
    </row>
    <row r="125" spans="1:25">
      <c r="A125" s="20">
        <f>'MSCI Data'!A126</f>
        <v>39871</v>
      </c>
      <c r="B125" s="22">
        <f t="shared" si="9"/>
        <v>21640.539592667963</v>
      </c>
      <c r="C125" s="22">
        <f t="shared" si="11"/>
        <v>24600</v>
      </c>
      <c r="D125" s="22">
        <f t="shared" si="10"/>
        <v>-2959.460407332037</v>
      </c>
      <c r="E125" s="22"/>
      <c r="F125" s="22"/>
      <c r="G125" s="22"/>
      <c r="H125" s="22"/>
      <c r="I125" s="22"/>
      <c r="J125" s="22"/>
      <c r="K125" s="22"/>
      <c r="L125" s="22">
        <f>E125/'iBOXX Data'!C124+L124</f>
        <v>19.144920996287421</v>
      </c>
      <c r="M125" s="22">
        <f>F125/'iBOXX Data'!B124+M124</f>
        <v>18.713281360350621</v>
      </c>
      <c r="N125" s="22">
        <f>G125/'MSCI Data'!B126+N124</f>
        <v>41.798295741944031</v>
      </c>
      <c r="O125" s="22">
        <f>H125/'MSCI Data'!C126+O124</f>
        <v>37.431390085943178</v>
      </c>
      <c r="P125" s="22">
        <f>I125/'MSCI Data'!D126+P124</f>
        <v>28.744608492107517</v>
      </c>
      <c r="Q125" s="22">
        <f>J125/'MSCI Data'!E126+Q124</f>
        <v>48.103027902588678</v>
      </c>
      <c r="R125" s="22">
        <f>K125/'MSCI Data'!F126+R124</f>
        <v>36.225885324718199</v>
      </c>
      <c r="S125" s="22">
        <f>L125*'iBOXX Data'!C124</f>
        <v>2893.8122378562084</v>
      </c>
      <c r="T125" s="22">
        <f>M125*'iBOXX Data'!B124</f>
        <v>2861.6349856248166</v>
      </c>
      <c r="U125" s="22">
        <f>N125*'MSCI Data'!B126</f>
        <v>2526.2889946430973</v>
      </c>
      <c r="V125" s="22">
        <f>O125*'MSCI Data'!C126</f>
        <v>2398.6034767072388</v>
      </c>
      <c r="W125" s="22">
        <f>P125*'MSCI Data'!D126</f>
        <v>2761.78198392169</v>
      </c>
      <c r="X125" s="22">
        <f>Q125*'MSCI Data'!E126</f>
        <v>2604.7789609251768</v>
      </c>
      <c r="Y125" s="22">
        <f>R125*'MSCI Data'!F126</f>
        <v>5593.6389529897369</v>
      </c>
    </row>
    <row r="126" spans="1:25">
      <c r="A126" s="20">
        <f>'MSCI Data'!A127</f>
        <v>39903</v>
      </c>
      <c r="B126" s="22">
        <f t="shared" si="9"/>
        <v>23138.099810451269</v>
      </c>
      <c r="C126" s="22">
        <f t="shared" si="11"/>
        <v>25200</v>
      </c>
      <c r="D126" s="22">
        <f t="shared" si="10"/>
        <v>-2061.9001895487309</v>
      </c>
      <c r="E126" s="22">
        <v>75</v>
      </c>
      <c r="F126" s="22">
        <v>75</v>
      </c>
      <c r="G126" s="22">
        <v>75</v>
      </c>
      <c r="H126" s="22">
        <v>75</v>
      </c>
      <c r="I126" s="22">
        <v>75</v>
      </c>
      <c r="J126" s="22">
        <v>75</v>
      </c>
      <c r="K126" s="22">
        <v>150</v>
      </c>
      <c r="L126" s="22">
        <f>E126/'iBOXX Data'!C125+L125</f>
        <v>19.635332683705304</v>
      </c>
      <c r="M126" s="22">
        <f>F126/'iBOXX Data'!B125+M125</f>
        <v>19.19297435683287</v>
      </c>
      <c r="N126" s="22">
        <f>G126/'MSCI Data'!B127+N125</f>
        <v>43.014643455210333</v>
      </c>
      <c r="O126" s="22">
        <f>H126/'MSCI Data'!C127+O125</f>
        <v>38.564149487846215</v>
      </c>
      <c r="P126" s="22">
        <f>I126/'MSCI Data'!D127+P125</f>
        <v>29.508900757469792</v>
      </c>
      <c r="Q126" s="22">
        <f>J126/'MSCI Data'!E127+Q125</f>
        <v>49.439211761487662</v>
      </c>
      <c r="R126" s="22">
        <f>K126/'MSCI Data'!F127+R125</f>
        <v>37.115512274483933</v>
      </c>
      <c r="S126" s="22">
        <f>L126*'iBOXX Data'!C125</f>
        <v>3002.8851046183322</v>
      </c>
      <c r="T126" s="22">
        <f>M126*'iBOXX Data'!B125</f>
        <v>3000.8215406908193</v>
      </c>
      <c r="U126" s="22">
        <f>N126*'MSCI Data'!B127</f>
        <v>2652.2829154482688</v>
      </c>
      <c r="V126" s="22">
        <f>O126*'MSCI Data'!C127</f>
        <v>2553.3323375902978</v>
      </c>
      <c r="W126" s="22">
        <f>P126*'MSCI Data'!D127</f>
        <v>2895.7084313305104</v>
      </c>
      <c r="X126" s="22">
        <f>Q126*'MSCI Data'!E127</f>
        <v>2775.0229561723027</v>
      </c>
      <c r="Y126" s="22">
        <f>R126*'MSCI Data'!F127</f>
        <v>6258.0465246007361</v>
      </c>
    </row>
    <row r="127" spans="1:25">
      <c r="A127" s="20">
        <f>'MSCI Data'!A128</f>
        <v>39933</v>
      </c>
      <c r="B127" s="22">
        <f t="shared" si="9"/>
        <v>25963.728912965962</v>
      </c>
      <c r="C127" s="22">
        <f t="shared" si="11"/>
        <v>25200</v>
      </c>
      <c r="D127" s="22">
        <f t="shared" si="10"/>
        <v>763.72891296596208</v>
      </c>
      <c r="E127" s="22"/>
      <c r="F127" s="22"/>
      <c r="G127" s="22"/>
      <c r="H127" s="22"/>
      <c r="I127" s="22"/>
      <c r="J127" s="22"/>
      <c r="K127" s="22"/>
      <c r="L127" s="22">
        <f>E127/'iBOXX Data'!C126+L126</f>
        <v>19.635332683705304</v>
      </c>
      <c r="M127" s="22">
        <f>F127/'iBOXX Data'!B126+M126</f>
        <v>19.19297435683287</v>
      </c>
      <c r="N127" s="22">
        <f>G127/'MSCI Data'!B128+N126</f>
        <v>43.014643455210333</v>
      </c>
      <c r="O127" s="22">
        <f>H127/'MSCI Data'!C128+O126</f>
        <v>38.564149487846215</v>
      </c>
      <c r="P127" s="22">
        <f>I127/'MSCI Data'!D128+P126</f>
        <v>29.508900757469792</v>
      </c>
      <c r="Q127" s="22">
        <f>J127/'MSCI Data'!E128+Q126</f>
        <v>49.439211761487662</v>
      </c>
      <c r="R127" s="22">
        <f>K127/'MSCI Data'!F128+R126</f>
        <v>37.115512274483933</v>
      </c>
      <c r="S127" s="22">
        <f>L127*'iBOXX Data'!C126</f>
        <v>3020.357939175643</v>
      </c>
      <c r="T127" s="22">
        <f>M127*'iBOXX Data'!B126</f>
        <v>3056.0973068384978</v>
      </c>
      <c r="U127" s="22">
        <f>N127*'MSCI Data'!B128</f>
        <v>3007.1537239537543</v>
      </c>
      <c r="V127" s="22">
        <f>O127*'MSCI Data'!C128</f>
        <v>3040.7831871166741</v>
      </c>
      <c r="W127" s="22">
        <f>P127*'MSCI Data'!D128</f>
        <v>3506.2475880025604</v>
      </c>
      <c r="X127" s="22">
        <f>Q127*'MSCI Data'!E128</f>
        <v>3042.4890918019505</v>
      </c>
      <c r="Y127" s="22">
        <f>R127*'MSCI Data'!F128</f>
        <v>7290.6000760768793</v>
      </c>
    </row>
    <row r="128" spans="1:25">
      <c r="A128" s="20">
        <f>'MSCI Data'!A129</f>
        <v>39962</v>
      </c>
      <c r="B128" s="22">
        <f t="shared" si="9"/>
        <v>27008.691738718</v>
      </c>
      <c r="C128" s="22">
        <f t="shared" si="11"/>
        <v>25200</v>
      </c>
      <c r="D128" s="22">
        <f t="shared" si="10"/>
        <v>1808.6917387180001</v>
      </c>
      <c r="E128" s="22"/>
      <c r="F128" s="22"/>
      <c r="G128" s="22"/>
      <c r="H128" s="22"/>
      <c r="I128" s="22"/>
      <c r="J128" s="22"/>
      <c r="K128" s="22"/>
      <c r="L128" s="22">
        <f>E128/'iBOXX Data'!C127+L127</f>
        <v>19.635332683705304</v>
      </c>
      <c r="M128" s="22">
        <f>F128/'iBOXX Data'!B127+M127</f>
        <v>19.19297435683287</v>
      </c>
      <c r="N128" s="22">
        <f>G128/'MSCI Data'!B129+N127</f>
        <v>43.014643455210333</v>
      </c>
      <c r="O128" s="22">
        <f>H128/'MSCI Data'!C129+O127</f>
        <v>38.564149487846215</v>
      </c>
      <c r="P128" s="22">
        <f>I128/'MSCI Data'!D129+P127</f>
        <v>29.508900757469792</v>
      </c>
      <c r="Q128" s="22">
        <f>J128/'MSCI Data'!E129+Q127</f>
        <v>49.439211761487662</v>
      </c>
      <c r="R128" s="22">
        <f>K128/'MSCI Data'!F129+R127</f>
        <v>37.115512274483933</v>
      </c>
      <c r="S128" s="22">
        <f>L128*'iBOXX Data'!C127</f>
        <v>2985.0365101780676</v>
      </c>
      <c r="T128" s="22">
        <f>M128*'iBOXX Data'!B127</f>
        <v>3081.0481735023809</v>
      </c>
      <c r="U128" s="22">
        <f>N128*'MSCI Data'!B129</f>
        <v>3128.0248720628952</v>
      </c>
      <c r="V128" s="22">
        <f>O128*'MSCI Data'!C129</f>
        <v>3153.390503621185</v>
      </c>
      <c r="W128" s="22">
        <f>P128*'MSCI Data'!D129</f>
        <v>3701.3014220094365</v>
      </c>
      <c r="X128" s="22">
        <f>Q128*'MSCI Data'!E129</f>
        <v>2997.4994090989971</v>
      </c>
      <c r="Y128" s="22">
        <f>R128*'MSCI Data'!F129</f>
        <v>7962.3908482450379</v>
      </c>
    </row>
    <row r="129" spans="1:25">
      <c r="A129" s="20">
        <f>'MSCI Data'!A130</f>
        <v>39994</v>
      </c>
      <c r="B129" s="22">
        <f t="shared" si="9"/>
        <v>27534.697091810944</v>
      </c>
      <c r="C129" s="22">
        <f t="shared" si="11"/>
        <v>25800</v>
      </c>
      <c r="D129" s="22">
        <f t="shared" si="10"/>
        <v>1734.6970918109437</v>
      </c>
      <c r="E129" s="22">
        <v>75</v>
      </c>
      <c r="F129" s="22">
        <v>75</v>
      </c>
      <c r="G129" s="22">
        <v>75</v>
      </c>
      <c r="H129" s="22">
        <v>75</v>
      </c>
      <c r="I129" s="22">
        <v>75</v>
      </c>
      <c r="J129" s="22">
        <v>75</v>
      </c>
      <c r="K129" s="22">
        <v>150</v>
      </c>
      <c r="L129" s="22">
        <f>E129/'iBOXX Data'!C128+L128</f>
        <v>20.122573934404627</v>
      </c>
      <c r="M129" s="22">
        <f>F129/'iBOXX Data'!B128+M128</f>
        <v>19.657514462128628</v>
      </c>
      <c r="N129" s="22">
        <f>G129/'MSCI Data'!B130+N128</f>
        <v>44.059648331899758</v>
      </c>
      <c r="O129" s="22">
        <f>H129/'MSCI Data'!C130+O128</f>
        <v>39.50188392145462</v>
      </c>
      <c r="P129" s="22">
        <f>I129/'MSCI Data'!D130+P128</f>
        <v>30.106415097813962</v>
      </c>
      <c r="Q129" s="22">
        <f>J129/'MSCI Data'!E130+Q128</f>
        <v>50.664501746784183</v>
      </c>
      <c r="R129" s="22">
        <f>K129/'MSCI Data'!F130+R128</f>
        <v>37.819176017036824</v>
      </c>
      <c r="S129" s="22">
        <f>L129*'iBOXX Data'!C128</f>
        <v>3097.4246185318843</v>
      </c>
      <c r="T129" s="22">
        <f>M129*'iBOXX Data'!B128</f>
        <v>3173.7057099106669</v>
      </c>
      <c r="U129" s="22">
        <f>N129*'MSCI Data'!B130</f>
        <v>3162.1609607804453</v>
      </c>
      <c r="V129" s="22">
        <f>O129*'MSCI Data'!C130</f>
        <v>3159.3606760379407</v>
      </c>
      <c r="W129" s="22">
        <f>P129*'MSCI Data'!D130</f>
        <v>3778.9572230776084</v>
      </c>
      <c r="X129" s="22">
        <f>Q129*'MSCI Data'!E130</f>
        <v>3101.1741519206598</v>
      </c>
      <c r="Y129" s="22">
        <f>R129*'MSCI Data'!F130</f>
        <v>8061.9137515517396</v>
      </c>
    </row>
    <row r="130" spans="1:25">
      <c r="A130" s="20">
        <f>'MSCI Data'!A131</f>
        <v>40025</v>
      </c>
      <c r="B130" s="22">
        <f t="shared" si="9"/>
        <v>29507.851173643117</v>
      </c>
      <c r="C130" s="22">
        <f t="shared" si="11"/>
        <v>25800</v>
      </c>
      <c r="D130" s="22">
        <f t="shared" si="10"/>
        <v>3707.8511736431174</v>
      </c>
      <c r="E130" s="22"/>
      <c r="F130" s="22"/>
      <c r="G130" s="22"/>
      <c r="H130" s="22"/>
      <c r="I130" s="22"/>
      <c r="J130" s="22"/>
      <c r="K130" s="22"/>
      <c r="L130" s="22">
        <f>E130/'iBOXX Data'!C129+L129</f>
        <v>20.122573934404627</v>
      </c>
      <c r="M130" s="22">
        <f>F130/'iBOXX Data'!B129+M129</f>
        <v>19.657514462128628</v>
      </c>
      <c r="N130" s="22">
        <f>G130/'MSCI Data'!B131+N129</f>
        <v>44.059648331899758</v>
      </c>
      <c r="O130" s="22">
        <f>H130/'MSCI Data'!C131+O129</f>
        <v>39.50188392145462</v>
      </c>
      <c r="P130" s="22">
        <f>I130/'MSCI Data'!D131+P129</f>
        <v>30.106415097813962</v>
      </c>
      <c r="Q130" s="22">
        <f>J130/'MSCI Data'!E131+Q129</f>
        <v>50.664501746784183</v>
      </c>
      <c r="R130" s="22">
        <f>K130/'MSCI Data'!F131+R129</f>
        <v>37.819176017036824</v>
      </c>
      <c r="S130" s="22">
        <f>L130*'iBOXX Data'!C129</f>
        <v>3150.9513198405102</v>
      </c>
      <c r="T130" s="22">
        <f>M130*'iBOXX Data'!B129</f>
        <v>3216.9522417273502</v>
      </c>
      <c r="U130" s="22">
        <f>N130*'MSCI Data'!B131</f>
        <v>3453.3952362543027</v>
      </c>
      <c r="V130" s="22">
        <f>O130*'MSCI Data'!C131</f>
        <v>3476.5608039272215</v>
      </c>
      <c r="W130" s="22">
        <f>P130*'MSCI Data'!D131</f>
        <v>4071.8926419793384</v>
      </c>
      <c r="X130" s="22">
        <f>Q130*'MSCI Data'!E131</f>
        <v>3295.2191936108434</v>
      </c>
      <c r="Y130" s="22">
        <f>R130*'MSCI Data'!F131</f>
        <v>8842.8797363035501</v>
      </c>
    </row>
    <row r="131" spans="1:25">
      <c r="A131" s="20">
        <f>'MSCI Data'!A132</f>
        <v>40056</v>
      </c>
      <c r="B131" s="22">
        <f t="shared" ref="B131:B145" si="12">SUM(S131:Y131)</f>
        <v>30260.798884718613</v>
      </c>
      <c r="C131" s="22">
        <f t="shared" si="11"/>
        <v>25800</v>
      </c>
      <c r="D131" s="22">
        <f t="shared" ref="D131:D145" si="13">B131-$C131</f>
        <v>4460.7988847186134</v>
      </c>
      <c r="E131" s="22"/>
      <c r="F131" s="22"/>
      <c r="G131" s="22"/>
      <c r="H131" s="22"/>
      <c r="I131" s="22"/>
      <c r="J131" s="22"/>
      <c r="K131" s="22"/>
      <c r="L131" s="22">
        <f>E131/'iBOXX Data'!C130+L130</f>
        <v>20.122573934404627</v>
      </c>
      <c r="M131" s="22">
        <f>F131/'iBOXX Data'!B130+M130</f>
        <v>19.657514462128628</v>
      </c>
      <c r="N131" s="22">
        <f>G131/'MSCI Data'!B132+N130</f>
        <v>44.059648331899758</v>
      </c>
      <c r="O131" s="22">
        <f>H131/'MSCI Data'!C132+O130</f>
        <v>39.50188392145462</v>
      </c>
      <c r="P131" s="22">
        <f>I131/'MSCI Data'!D132+P130</f>
        <v>30.106415097813962</v>
      </c>
      <c r="Q131" s="22">
        <f>J131/'MSCI Data'!E132+Q130</f>
        <v>50.664501746784183</v>
      </c>
      <c r="R131" s="22">
        <f>K131/'MSCI Data'!F132+R130</f>
        <v>37.819176017036824</v>
      </c>
      <c r="S131" s="22">
        <f>L131*'iBOXX Data'!C130</f>
        <v>3166.7397713056444</v>
      </c>
      <c r="T131" s="22">
        <f>M131*'iBOXX Data'!B130</f>
        <v>3262.5576752794882</v>
      </c>
      <c r="U131" s="22">
        <f>N131*'MSCI Data'!B132</f>
        <v>3617.7377245322891</v>
      </c>
      <c r="V131" s="22">
        <f>O131*'MSCI Data'!C132</f>
        <v>3742.8035015578253</v>
      </c>
      <c r="W131" s="22">
        <f>P131*'MSCI Data'!D132</f>
        <v>4421.4281212649585</v>
      </c>
      <c r="X131" s="22">
        <f>Q131*'MSCI Data'!E132</f>
        <v>3360.576400864195</v>
      </c>
      <c r="Y131" s="22">
        <f>R131*'MSCI Data'!F132</f>
        <v>8688.9556899142099</v>
      </c>
    </row>
    <row r="132" spans="1:25">
      <c r="A132" s="20">
        <f>'MSCI Data'!A133</f>
        <v>40086</v>
      </c>
      <c r="B132" s="22">
        <f t="shared" si="12"/>
        <v>31987.179263812755</v>
      </c>
      <c r="C132" s="22">
        <f t="shared" ref="C132:C145" si="14">SUM(E132:K132)+C131</f>
        <v>26400</v>
      </c>
      <c r="D132" s="22">
        <f t="shared" si="13"/>
        <v>5587.1792638127554</v>
      </c>
      <c r="E132" s="22">
        <v>75</v>
      </c>
      <c r="F132" s="22">
        <v>75</v>
      </c>
      <c r="G132" s="22">
        <v>75</v>
      </c>
      <c r="H132" s="22">
        <v>75</v>
      </c>
      <c r="I132" s="22">
        <v>75</v>
      </c>
      <c r="J132" s="22">
        <v>75</v>
      </c>
      <c r="K132" s="22">
        <v>150</v>
      </c>
      <c r="L132" s="22">
        <f>E132/'iBOXX Data'!C131+L131</f>
        <v>20.59612697935388</v>
      </c>
      <c r="M132" s="22">
        <f>F132/'iBOXX Data'!B131+M131</f>
        <v>20.104608351845467</v>
      </c>
      <c r="N132" s="22">
        <f>G132/'MSCI Data'!B133+N131</f>
        <v>44.949539171956708</v>
      </c>
      <c r="O132" s="22">
        <f>H132/'MSCI Data'!C133+O131</f>
        <v>40.273409484668285</v>
      </c>
      <c r="P132" s="22">
        <f>I132/'MSCI Data'!D133+P131</f>
        <v>30.593238413405288</v>
      </c>
      <c r="Q132" s="22">
        <f>J132/'MSCI Data'!E133+Q131</f>
        <v>51.774790421839697</v>
      </c>
      <c r="R132" s="22">
        <f>K132/'MSCI Data'!F133+R131</f>
        <v>38.429900336079207</v>
      </c>
      <c r="S132" s="22">
        <f>L132*'iBOXX Data'!C131</f>
        <v>3261.956690864658</v>
      </c>
      <c r="T132" s="22">
        <f>M132*'iBOXX Data'!B131</f>
        <v>3372.5480510220773</v>
      </c>
      <c r="U132" s="22">
        <f>N132*'MSCI Data'!B133</f>
        <v>3788.3471614125115</v>
      </c>
      <c r="V132" s="22">
        <f>O132*'MSCI Data'!C133</f>
        <v>3914.9781360046036</v>
      </c>
      <c r="W132" s="22">
        <f>P132*'MSCI Data'!D133</f>
        <v>4713.1943099692189</v>
      </c>
      <c r="X132" s="22">
        <f>Q132*'MSCI Data'!E133</f>
        <v>3497.3870929952714</v>
      </c>
      <c r="Y132" s="22">
        <f>R132*'MSCI Data'!F133</f>
        <v>9438.7678215444139</v>
      </c>
    </row>
    <row r="133" spans="1:25">
      <c r="A133" s="20">
        <f>'MSCI Data'!A134</f>
        <v>40116</v>
      </c>
      <c r="B133" s="22">
        <f t="shared" si="12"/>
        <v>31418.348907260013</v>
      </c>
      <c r="C133" s="22">
        <f t="shared" si="14"/>
        <v>26400</v>
      </c>
      <c r="D133" s="22">
        <f t="shared" si="13"/>
        <v>5018.3489072600132</v>
      </c>
      <c r="E133" s="22"/>
      <c r="F133" s="22"/>
      <c r="G133" s="22"/>
      <c r="H133" s="22"/>
      <c r="I133" s="22"/>
      <c r="J133" s="22"/>
      <c r="K133" s="22"/>
      <c r="L133" s="22">
        <f>E133/'iBOXX Data'!C132+L132</f>
        <v>20.59612697935388</v>
      </c>
      <c r="M133" s="22">
        <f>F133/'iBOXX Data'!B132+M132</f>
        <v>20.104608351845467</v>
      </c>
      <c r="N133" s="22">
        <f>G133/'MSCI Data'!B134+N132</f>
        <v>44.949539171956708</v>
      </c>
      <c r="O133" s="22">
        <f>H133/'MSCI Data'!C134+O132</f>
        <v>40.273409484668285</v>
      </c>
      <c r="P133" s="22">
        <f>I133/'MSCI Data'!D134+P132</f>
        <v>30.593238413405288</v>
      </c>
      <c r="Q133" s="22">
        <f>J133/'MSCI Data'!E134+Q132</f>
        <v>51.774790421839697</v>
      </c>
      <c r="R133" s="22">
        <f>K133/'MSCI Data'!F134+R132</f>
        <v>38.429900336079207</v>
      </c>
      <c r="S133" s="22">
        <f>L133*'iBOXX Data'!C132</f>
        <v>3265.3069363784748</v>
      </c>
      <c r="T133" s="22">
        <f>M133*'iBOXX Data'!B132</f>
        <v>3348.2214749163441</v>
      </c>
      <c r="U133" s="22">
        <f>N133*'MSCI Data'!B134</f>
        <v>3707.4379909029894</v>
      </c>
      <c r="V133" s="22">
        <f>O133*'MSCI Data'!C134</f>
        <v>3766.3692550061778</v>
      </c>
      <c r="W133" s="22">
        <f>P133*'MSCI Data'!D134</f>
        <v>4585.0086410170506</v>
      </c>
      <c r="X133" s="22">
        <f>Q133*'MSCI Data'!E134</f>
        <v>3393.3197642473742</v>
      </c>
      <c r="Y133" s="22">
        <f>R133*'MSCI Data'!F134</f>
        <v>9352.6848447915963</v>
      </c>
    </row>
    <row r="134" spans="1:25">
      <c r="A134" s="20">
        <f>'MSCI Data'!A135</f>
        <v>40147</v>
      </c>
      <c r="B134" s="22">
        <f t="shared" si="12"/>
        <v>31848.186419895806</v>
      </c>
      <c r="C134" s="22">
        <f t="shared" si="14"/>
        <v>26400</v>
      </c>
      <c r="D134" s="22">
        <f t="shared" si="13"/>
        <v>5448.1864198958065</v>
      </c>
      <c r="E134" s="22"/>
      <c r="F134" s="22"/>
      <c r="G134" s="22"/>
      <c r="H134" s="22"/>
      <c r="I134" s="22"/>
      <c r="J134" s="22"/>
      <c r="K134" s="22"/>
      <c r="L134" s="22">
        <f>E134/'iBOXX Data'!C133+L133</f>
        <v>20.59612697935388</v>
      </c>
      <c r="M134" s="22">
        <f>F134/'iBOXX Data'!B133+M133</f>
        <v>20.104608351845467</v>
      </c>
      <c r="N134" s="22">
        <f>G134/'MSCI Data'!B135+N133</f>
        <v>44.949539171956708</v>
      </c>
      <c r="O134" s="22">
        <f>H134/'MSCI Data'!C135+O133</f>
        <v>40.273409484668285</v>
      </c>
      <c r="P134" s="22">
        <f>I134/'MSCI Data'!D135+P133</f>
        <v>30.593238413405288</v>
      </c>
      <c r="Q134" s="22">
        <f>J134/'MSCI Data'!E135+Q133</f>
        <v>51.774790421839697</v>
      </c>
      <c r="R134" s="22">
        <f>K134/'MSCI Data'!F135+R133</f>
        <v>38.429900336079207</v>
      </c>
      <c r="S134" s="22">
        <f>L134*'iBOXX Data'!C133</f>
        <v>3285.8025559924145</v>
      </c>
      <c r="T134" s="22">
        <f>M134*'iBOXX Data'!B133</f>
        <v>3383.203493448555</v>
      </c>
      <c r="U134" s="22">
        <f>N134*'MSCI Data'!B135</f>
        <v>3738.4531729316395</v>
      </c>
      <c r="V134" s="22">
        <f>O134*'MSCI Data'!C135</f>
        <v>3786.1032256536655</v>
      </c>
      <c r="W134" s="22">
        <f>P134*'MSCI Data'!D135</f>
        <v>4547.6848901526964</v>
      </c>
      <c r="X134" s="22">
        <f>Q134*'MSCI Data'!E135</f>
        <v>3524.8277319188464</v>
      </c>
      <c r="Y134" s="22">
        <f>R134*'MSCI Data'!F135</f>
        <v>9582.1113497979895</v>
      </c>
    </row>
    <row r="135" spans="1:25" s="28" customFormat="1">
      <c r="A135" s="26">
        <f>'MSCI Data'!A136</f>
        <v>40178</v>
      </c>
      <c r="B135" s="27">
        <f t="shared" si="12"/>
        <v>34187.1121383028</v>
      </c>
      <c r="C135" s="27">
        <f t="shared" si="14"/>
        <v>27000</v>
      </c>
      <c r="D135" s="27">
        <f t="shared" si="13"/>
        <v>7187.1121383028003</v>
      </c>
      <c r="E135" s="27">
        <v>1015.767938264602</v>
      </c>
      <c r="F135" s="27">
        <v>891.99493859096083</v>
      </c>
      <c r="G135" s="27">
        <v>305.24369918751154</v>
      </c>
      <c r="H135" s="27">
        <v>269.0039122272824</v>
      </c>
      <c r="I135" s="27">
        <v>-534.33839937879111</v>
      </c>
      <c r="J135" s="27">
        <v>515.05698056650635</v>
      </c>
      <c r="K135" s="27">
        <v>-1862.7290694580734</v>
      </c>
      <c r="L135" s="27">
        <f>E135/'iBOXX Data'!C134+L134</f>
        <v>27.018262927813261</v>
      </c>
      <c r="M135" s="27">
        <f>F135/'iBOXX Data'!B134+M134</f>
        <v>25.408104032866699</v>
      </c>
      <c r="N135" s="27">
        <f>G135/'MSCI Data'!B136+N134</f>
        <v>48.407215873219869</v>
      </c>
      <c r="O135" s="27">
        <f>H135/'MSCI Data'!C136+O134</f>
        <v>42.978869730341444</v>
      </c>
      <c r="P135" s="27">
        <f>I135/'MSCI Data'!D136+P134</f>
        <v>27.193057698300031</v>
      </c>
      <c r="Q135" s="27">
        <f>J135/'MSCI Data'!E136+Q134</f>
        <v>58.870216521392067</v>
      </c>
      <c r="R135" s="27">
        <f>K135/'MSCI Data'!F136+R134</f>
        <v>31.553062482281913</v>
      </c>
      <c r="S135" s="27">
        <f>L135*'iBOXX Data'!C134</f>
        <v>4273.38901728785</v>
      </c>
      <c r="T135" s="27">
        <f>M135*'iBOXX Data'!B134</f>
        <v>4273.38901728785</v>
      </c>
      <c r="U135" s="27">
        <f>N135*'MSCI Data'!B136</f>
        <v>4273.38901728785</v>
      </c>
      <c r="V135" s="27">
        <f>O135*'MSCI Data'!C136</f>
        <v>4273.38901728785</v>
      </c>
      <c r="W135" s="27">
        <f>P135*'MSCI Data'!D136</f>
        <v>4273.38901728785</v>
      </c>
      <c r="X135" s="27">
        <f>Q135*'MSCI Data'!E136</f>
        <v>4273.38901728785</v>
      </c>
      <c r="Y135" s="27">
        <f>R135*'MSCI Data'!F136</f>
        <v>8546.7780345757019</v>
      </c>
    </row>
    <row r="136" spans="1:25">
      <c r="A136" s="20">
        <f>'MSCI Data'!A137</f>
        <v>40207</v>
      </c>
      <c r="B136" s="22">
        <f t="shared" si="12"/>
        <v>33722.636880623038</v>
      </c>
      <c r="C136" s="22">
        <f t="shared" si="14"/>
        <v>27000</v>
      </c>
      <c r="D136" s="22">
        <f t="shared" si="13"/>
        <v>6722.6368806230385</v>
      </c>
      <c r="E136" s="22"/>
      <c r="F136" s="22"/>
      <c r="G136" s="22"/>
      <c r="H136" s="22"/>
      <c r="I136" s="22"/>
      <c r="J136" s="22"/>
      <c r="K136" s="22"/>
      <c r="L136" s="22">
        <f>E136/'iBOXX Data'!C135+L135</f>
        <v>27.018262927813261</v>
      </c>
      <c r="M136" s="22">
        <f>F136/'iBOXX Data'!B135+M135</f>
        <v>25.408104032866699</v>
      </c>
      <c r="N136" s="22">
        <f>G136/'MSCI Data'!B137+N135</f>
        <v>48.407215873219869</v>
      </c>
      <c r="O136" s="22">
        <f>H136/'MSCI Data'!C137+O135</f>
        <v>42.978869730341444</v>
      </c>
      <c r="P136" s="22">
        <f>I136/'MSCI Data'!D137+P135</f>
        <v>27.193057698300031</v>
      </c>
      <c r="Q136" s="22">
        <f>J136/'MSCI Data'!E137+Q135</f>
        <v>58.870216521392067</v>
      </c>
      <c r="R136" s="22">
        <f>K136/'MSCI Data'!F137+R135</f>
        <v>31.553062482281913</v>
      </c>
      <c r="S136" s="22">
        <f>L136*'iBOXX Data'!C135</f>
        <v>4293.0367828845756</v>
      </c>
      <c r="T136" s="22">
        <f>M136*'iBOXX Data'!B135</f>
        <v>4228.4166731496762</v>
      </c>
      <c r="U136" s="22">
        <f>N136*'MSCI Data'!B137</f>
        <v>4148.4984003349427</v>
      </c>
      <c r="V136" s="22">
        <f>O136*'MSCI Data'!C137</f>
        <v>4113.0778331936763</v>
      </c>
      <c r="W136" s="22">
        <f>P136*'MSCI Data'!D137</f>
        <v>4363.3980382692234</v>
      </c>
      <c r="X136" s="22">
        <f>Q136*'MSCI Data'!E137</f>
        <v>4252.195739340149</v>
      </c>
      <c r="Y136" s="22">
        <f>R136*'MSCI Data'!F137</f>
        <v>8324.0134134507916</v>
      </c>
    </row>
    <row r="137" spans="1:25">
      <c r="A137" s="20">
        <f>'MSCI Data'!A138</f>
        <v>40235</v>
      </c>
      <c r="B137" s="22">
        <f t="shared" si="12"/>
        <v>34023.416079480528</v>
      </c>
      <c r="C137" s="22">
        <f t="shared" si="14"/>
        <v>27000</v>
      </c>
      <c r="D137" s="22">
        <f t="shared" si="13"/>
        <v>7023.4160794805284</v>
      </c>
      <c r="E137" s="22"/>
      <c r="F137" s="22"/>
      <c r="G137" s="22"/>
      <c r="H137" s="22"/>
      <c r="I137" s="22"/>
      <c r="J137" s="22"/>
      <c r="K137" s="22"/>
      <c r="L137" s="22">
        <f>E137/'iBOXX Data'!C136+L136</f>
        <v>27.018262927813261</v>
      </c>
      <c r="M137" s="22">
        <f>F137/'iBOXX Data'!B136+M136</f>
        <v>25.408104032866699</v>
      </c>
      <c r="N137" s="22">
        <f>G137/'MSCI Data'!B138+N136</f>
        <v>48.407215873219869</v>
      </c>
      <c r="O137" s="22">
        <f>H137/'MSCI Data'!C138+O136</f>
        <v>42.978869730341444</v>
      </c>
      <c r="P137" s="22">
        <f>I137/'MSCI Data'!D138+P136</f>
        <v>27.193057698300031</v>
      </c>
      <c r="Q137" s="22">
        <f>J137/'MSCI Data'!E138+Q136</f>
        <v>58.870216521392067</v>
      </c>
      <c r="R137" s="22">
        <f>K137/'MSCI Data'!F138+R136</f>
        <v>31.553062482281913</v>
      </c>
      <c r="S137" s="22">
        <f>L137*'iBOXX Data'!C136</f>
        <v>4345.2584756548204</v>
      </c>
      <c r="T137" s="22">
        <f>M137*'iBOXX Data'!B136</f>
        <v>4242.3911303677523</v>
      </c>
      <c r="U137" s="22">
        <f>N137*'MSCI Data'!B138</f>
        <v>4132.5240190967806</v>
      </c>
      <c r="V137" s="22">
        <f>O137*'MSCI Data'!C138</f>
        <v>4058.9244573334458</v>
      </c>
      <c r="W137" s="22">
        <f>P137*'MSCI Data'!D138</f>
        <v>4291.0645047917451</v>
      </c>
      <c r="X137" s="22">
        <f>Q137*'MSCI Data'!E138</f>
        <v>4454.1205820085233</v>
      </c>
      <c r="Y137" s="22">
        <f>R137*'MSCI Data'!F138</f>
        <v>8499.1329102274558</v>
      </c>
    </row>
    <row r="138" spans="1:25">
      <c r="A138" s="20">
        <f>'MSCI Data'!A139</f>
        <v>40268</v>
      </c>
      <c r="B138" s="22">
        <f t="shared" si="12"/>
        <v>36768.465639846181</v>
      </c>
      <c r="C138" s="22">
        <f t="shared" si="14"/>
        <v>27600</v>
      </c>
      <c r="D138" s="22">
        <f t="shared" si="13"/>
        <v>9168.4656398461811</v>
      </c>
      <c r="E138" s="22">
        <v>75</v>
      </c>
      <c r="F138" s="22">
        <v>75</v>
      </c>
      <c r="G138" s="22">
        <v>75</v>
      </c>
      <c r="H138" s="22">
        <v>75</v>
      </c>
      <c r="I138" s="22">
        <v>75</v>
      </c>
      <c r="J138" s="22">
        <v>75</v>
      </c>
      <c r="K138" s="22">
        <v>150</v>
      </c>
      <c r="L138" s="22">
        <f>E138/'iBOXX Data'!C137+L137</f>
        <v>27.481708206592899</v>
      </c>
      <c r="M138" s="22">
        <f>F138/'iBOXX Data'!B137+M137</f>
        <v>25.847059903169871</v>
      </c>
      <c r="N138" s="22">
        <f>G138/'MSCI Data'!B139+N137</f>
        <v>49.227515556037325</v>
      </c>
      <c r="O138" s="22">
        <f>H138/'MSCI Data'!C139+O137</f>
        <v>43.721076558644263</v>
      </c>
      <c r="P138" s="22">
        <f>I138/'MSCI Data'!D139+P137</f>
        <v>27.629028168566844</v>
      </c>
      <c r="Q138" s="22">
        <f>J138/'MSCI Data'!E139+Q137</f>
        <v>59.798894084542141</v>
      </c>
      <c r="R138" s="22">
        <f>K138/'MSCI Data'!F139+R137</f>
        <v>32.064536550546649</v>
      </c>
      <c r="S138" s="22">
        <f>L138*'iBOXX Data'!C137</f>
        <v>4447.4034149660865</v>
      </c>
      <c r="T138" s="22">
        <f>M138*'iBOXX Data'!B137</f>
        <v>4416.2286550556046</v>
      </c>
      <c r="U138" s="22">
        <f>N138*'MSCI Data'!B139</f>
        <v>4500.8717472884928</v>
      </c>
      <c r="V138" s="22">
        <f>O138*'MSCI Data'!C139</f>
        <v>4418.014786251003</v>
      </c>
      <c r="W138" s="22">
        <f>P138*'MSCI Data'!D139</f>
        <v>4753.021715838554</v>
      </c>
      <c r="X138" s="22">
        <f>Q138*'MSCI Data'!E139</f>
        <v>4829.3586862676239</v>
      </c>
      <c r="Y138" s="22">
        <f>R138*'MSCI Data'!F139</f>
        <v>9403.5666341788146</v>
      </c>
    </row>
    <row r="139" spans="1:25">
      <c r="A139" s="20">
        <f>'MSCI Data'!A140</f>
        <v>40298</v>
      </c>
      <c r="B139" s="22">
        <f t="shared" si="12"/>
        <v>37105.841306699047</v>
      </c>
      <c r="C139" s="22">
        <f t="shared" si="14"/>
        <v>27600</v>
      </c>
      <c r="D139" s="22">
        <f t="shared" si="13"/>
        <v>9505.841306699047</v>
      </c>
      <c r="E139" s="22"/>
      <c r="F139" s="22"/>
      <c r="G139" s="22"/>
      <c r="H139" s="22"/>
      <c r="I139" s="22"/>
      <c r="J139" s="22"/>
      <c r="K139" s="22"/>
      <c r="L139" s="22">
        <f>E139/'iBOXX Data'!C138+L138</f>
        <v>27.481708206592899</v>
      </c>
      <c r="M139" s="22">
        <f>F139/'iBOXX Data'!B138+M138</f>
        <v>25.847059903169871</v>
      </c>
      <c r="N139" s="22">
        <f>G139/'MSCI Data'!B140+N138</f>
        <v>49.227515556037325</v>
      </c>
      <c r="O139" s="22">
        <f>H139/'MSCI Data'!C140+O138</f>
        <v>43.721076558644263</v>
      </c>
      <c r="P139" s="22">
        <f>I139/'MSCI Data'!D140+P138</f>
        <v>27.629028168566844</v>
      </c>
      <c r="Q139" s="22">
        <f>J139/'MSCI Data'!E140+Q138</f>
        <v>59.798894084542141</v>
      </c>
      <c r="R139" s="22">
        <f>K139/'MSCI Data'!F140+R138</f>
        <v>32.064536550546649</v>
      </c>
      <c r="S139" s="22">
        <f>L139*'iBOXX Data'!C138</f>
        <v>4415.5855344474976</v>
      </c>
      <c r="T139" s="22">
        <f>M139*'iBOXX Data'!B138</f>
        <v>4403.3051251040197</v>
      </c>
      <c r="U139" s="22">
        <f>N139*'MSCI Data'!B140</f>
        <v>4438.3528025323249</v>
      </c>
      <c r="V139" s="22">
        <f>O139*'MSCI Data'!C140</f>
        <v>4331.4470546648872</v>
      </c>
      <c r="W139" s="22">
        <f>P139*'MSCI Data'!D140</f>
        <v>4867.6821827381063</v>
      </c>
      <c r="X139" s="22">
        <f>Q139*'MSCI Data'!E140</f>
        <v>4988.4237445325052</v>
      </c>
      <c r="Y139" s="22">
        <f>R139*'MSCI Data'!F140</f>
        <v>9661.0448626797061</v>
      </c>
    </row>
    <row r="140" spans="1:25">
      <c r="A140" s="20">
        <f>'MSCI Data'!A141</f>
        <v>40329</v>
      </c>
      <c r="B140" s="22">
        <f t="shared" si="12"/>
        <v>36079.827883796359</v>
      </c>
      <c r="C140" s="22">
        <f t="shared" si="14"/>
        <v>27600</v>
      </c>
      <c r="D140" s="22">
        <f t="shared" si="13"/>
        <v>8479.8278837963589</v>
      </c>
      <c r="E140" s="22"/>
      <c r="F140" s="22"/>
      <c r="G140" s="22"/>
      <c r="H140" s="22"/>
      <c r="I140" s="22"/>
      <c r="J140" s="22"/>
      <c r="K140" s="22"/>
      <c r="L140" s="22">
        <f>E140/'iBOXX Data'!C139+L139</f>
        <v>27.481708206592899</v>
      </c>
      <c r="M140" s="22">
        <f>F140/'iBOXX Data'!B139+M139</f>
        <v>25.847059903169871</v>
      </c>
      <c r="N140" s="22">
        <f>G140/'MSCI Data'!B141+N139</f>
        <v>49.227515556037325</v>
      </c>
      <c r="O140" s="22">
        <f>H140/'MSCI Data'!C141+O139</f>
        <v>43.721076558644263</v>
      </c>
      <c r="P140" s="22">
        <f>I140/'MSCI Data'!D141+P139</f>
        <v>27.629028168566844</v>
      </c>
      <c r="Q140" s="22">
        <f>J140/'MSCI Data'!E141+Q139</f>
        <v>59.798894084542141</v>
      </c>
      <c r="R140" s="22">
        <f>K140/'MSCI Data'!F141+R139</f>
        <v>32.064536550546649</v>
      </c>
      <c r="S140" s="22">
        <f>L140*'iBOXX Data'!C139</f>
        <v>4485.0063646698736</v>
      </c>
      <c r="T140" s="22">
        <f>M140*'iBOXX Data'!B139</f>
        <v>4413.9024196643195</v>
      </c>
      <c r="U140" s="22">
        <f>N140*'MSCI Data'!B141</f>
        <v>4186.307922885414</v>
      </c>
      <c r="V140" s="22">
        <f>O140*'MSCI Data'!C141</f>
        <v>4020.5902003329261</v>
      </c>
      <c r="W140" s="22">
        <f>P140*'MSCI Data'!D141</f>
        <v>4507.3996554199948</v>
      </c>
      <c r="X140" s="22">
        <f>Q140*'MSCI Data'!E141</f>
        <v>4958.5242974902349</v>
      </c>
      <c r="Y140" s="22">
        <f>R140*'MSCI Data'!F141</f>
        <v>9508.0970233335975</v>
      </c>
    </row>
    <row r="141" spans="1:25">
      <c r="A141" s="20">
        <f>'MSCI Data'!A142</f>
        <v>40359</v>
      </c>
      <c r="B141" s="22">
        <f t="shared" si="12"/>
        <v>36066.149510249292</v>
      </c>
      <c r="C141" s="22">
        <f t="shared" si="14"/>
        <v>28200</v>
      </c>
      <c r="D141" s="22">
        <f t="shared" si="13"/>
        <v>7866.1495102492918</v>
      </c>
      <c r="E141" s="22">
        <v>75</v>
      </c>
      <c r="F141" s="22">
        <v>75</v>
      </c>
      <c r="G141" s="22">
        <v>75</v>
      </c>
      <c r="H141" s="22">
        <v>75</v>
      </c>
      <c r="I141" s="22">
        <v>75</v>
      </c>
      <c r="J141" s="22">
        <v>75</v>
      </c>
      <c r="K141" s="22">
        <v>150</v>
      </c>
      <c r="L141" s="22">
        <f>E141/'iBOXX Data'!C140+L140</f>
        <v>27.944715472231742</v>
      </c>
      <c r="M141" s="22">
        <f>F141/'iBOXX Data'!B140+M140</f>
        <v>26.294180446868452</v>
      </c>
      <c r="N141" s="22">
        <f>G141/'MSCI Data'!B142+N140</f>
        <v>50.116141148454389</v>
      </c>
      <c r="O141" s="22">
        <f>H141/'MSCI Data'!C142+O140</f>
        <v>44.557010575585856</v>
      </c>
      <c r="P141" s="22">
        <f>I141/'MSCI Data'!D142+P140</f>
        <v>28.092821378634248</v>
      </c>
      <c r="Q141" s="22">
        <f>J141/'MSCI Data'!E142+Q140</f>
        <v>60.754064741699551</v>
      </c>
      <c r="R141" s="22">
        <f>K141/'MSCI Data'!F142+R140</f>
        <v>32.574133968586395</v>
      </c>
      <c r="S141" s="22">
        <f>L141*'iBOXX Data'!C140</f>
        <v>4526.6107380098656</v>
      </c>
      <c r="T141" s="22">
        <f>M141*'iBOXX Data'!B140</f>
        <v>4410.5858281577148</v>
      </c>
      <c r="U141" s="22">
        <f>N141*'MSCI Data'!B142</f>
        <v>4229.8023129295507</v>
      </c>
      <c r="V141" s="22">
        <f>O141*'MSCI Data'!C142</f>
        <v>3997.654988841563</v>
      </c>
      <c r="W141" s="22">
        <f>P141*'MSCI Data'!D142</f>
        <v>4542.8901451389447</v>
      </c>
      <c r="X141" s="22">
        <f>Q141*'MSCI Data'!E142</f>
        <v>4770.4091635182485</v>
      </c>
      <c r="Y141" s="22">
        <f>R141*'MSCI Data'!F142</f>
        <v>9588.1963336534063</v>
      </c>
    </row>
    <row r="142" spans="1:25">
      <c r="A142" s="20">
        <f>'MSCI Data'!A143</f>
        <v>40389</v>
      </c>
      <c r="B142" s="22">
        <f t="shared" si="12"/>
        <v>37051.263584481829</v>
      </c>
      <c r="C142" s="22">
        <f t="shared" si="14"/>
        <v>28200</v>
      </c>
      <c r="D142" s="22">
        <f t="shared" si="13"/>
        <v>8851.2635844818287</v>
      </c>
      <c r="E142" s="22"/>
      <c r="F142" s="22"/>
      <c r="G142" s="22"/>
      <c r="H142" s="22"/>
      <c r="I142" s="22"/>
      <c r="J142" s="22"/>
      <c r="K142" s="22"/>
      <c r="L142" s="22">
        <f>E142/'iBOXX Data'!C141+L141</f>
        <v>27.944715472231742</v>
      </c>
      <c r="M142" s="22">
        <f>F142/'iBOXX Data'!B141+M141</f>
        <v>26.294180446868452</v>
      </c>
      <c r="N142" s="22">
        <f>G142/'MSCI Data'!B143+N141</f>
        <v>50.116141148454389</v>
      </c>
      <c r="O142" s="22">
        <f>H142/'MSCI Data'!C143+O141</f>
        <v>44.557010575585856</v>
      </c>
      <c r="P142" s="22">
        <f>I142/'MSCI Data'!D143+P141</f>
        <v>28.092821378634248</v>
      </c>
      <c r="Q142" s="22">
        <f>J142/'MSCI Data'!E143+Q141</f>
        <v>60.754064741699551</v>
      </c>
      <c r="R142" s="22">
        <f>K142/'MSCI Data'!F143+R141</f>
        <v>32.574133968586395</v>
      </c>
      <c r="S142" s="22">
        <f>L142*'iBOXX Data'!C141</f>
        <v>4568.3232594304773</v>
      </c>
      <c r="T142" s="22">
        <f>M142*'iBOXX Data'!B141</f>
        <v>4452.9194586771719</v>
      </c>
      <c r="U142" s="22">
        <f>N142*'MSCI Data'!B143</f>
        <v>4435.2784916382134</v>
      </c>
      <c r="V142" s="22">
        <f>O142*'MSCI Data'!C143</f>
        <v>4286.3844173713596</v>
      </c>
      <c r="W142" s="22">
        <f>P142*'MSCI Data'!D143</f>
        <v>4779.7126293608308</v>
      </c>
      <c r="X142" s="22">
        <f>Q142*'MSCI Data'!E143</f>
        <v>4792.8881674726772</v>
      </c>
      <c r="Y142" s="22">
        <f>R142*'MSCI Data'!F143</f>
        <v>9735.7571605311023</v>
      </c>
    </row>
    <row r="143" spans="1:25">
      <c r="A143" s="20">
        <f>'MSCI Data'!A144</f>
        <v>40421</v>
      </c>
      <c r="B143" s="22">
        <f t="shared" si="12"/>
        <v>36929.584986362519</v>
      </c>
      <c r="C143" s="22">
        <f t="shared" si="14"/>
        <v>28200</v>
      </c>
      <c r="D143" s="22">
        <f t="shared" si="13"/>
        <v>8729.584986362519</v>
      </c>
      <c r="E143" s="22"/>
      <c r="F143" s="22"/>
      <c r="G143" s="22"/>
      <c r="H143" s="22"/>
      <c r="I143" s="22"/>
      <c r="J143" s="22"/>
      <c r="K143" s="22"/>
      <c r="L143" s="22">
        <f>E143/'iBOXX Data'!C142+L142</f>
        <v>27.944715472231742</v>
      </c>
      <c r="M143" s="22">
        <f>F143/'iBOXX Data'!B142+M142</f>
        <v>26.294180446868452</v>
      </c>
      <c r="N143" s="22">
        <f>G143/'MSCI Data'!B144+N142</f>
        <v>50.116141148454389</v>
      </c>
      <c r="O143" s="22">
        <f>H143/'MSCI Data'!C144+O142</f>
        <v>44.557010575585856</v>
      </c>
      <c r="P143" s="22">
        <f>I143/'MSCI Data'!D144+P142</f>
        <v>28.092821378634248</v>
      </c>
      <c r="Q143" s="22">
        <f>J143/'MSCI Data'!E144+Q142</f>
        <v>60.754064741699551</v>
      </c>
      <c r="R143" s="22">
        <f>K143/'MSCI Data'!F144+R142</f>
        <v>32.574133968586395</v>
      </c>
      <c r="S143" s="22">
        <f>L143*'iBOXX Data'!C142</f>
        <v>4689.7173922827715</v>
      </c>
      <c r="T143" s="22">
        <f>M143*'iBOXX Data'!B142</f>
        <v>4559.9367730959266</v>
      </c>
      <c r="U143" s="22">
        <f>N143*'MSCI Data'!B144</f>
        <v>4369.6263467337385</v>
      </c>
      <c r="V143" s="22">
        <f>O143*'MSCI Data'!C144</f>
        <v>4164.2982083942543</v>
      </c>
      <c r="W143" s="22">
        <f>P143*'MSCI Data'!D144</f>
        <v>4697.1197345076462</v>
      </c>
      <c r="X143" s="22">
        <f>Q143*'MSCI Data'!E144</f>
        <v>4684.1383915850347</v>
      </c>
      <c r="Y143" s="22">
        <f>R143*'MSCI Data'!F144</f>
        <v>9764.7481397631436</v>
      </c>
    </row>
    <row r="144" spans="1:25">
      <c r="A144" s="20">
        <f>'MSCI Data'!A145</f>
        <v>40451</v>
      </c>
      <c r="B144" s="22">
        <f t="shared" si="12"/>
        <v>38331.683458311578</v>
      </c>
      <c r="C144" s="22">
        <f t="shared" si="14"/>
        <v>28800</v>
      </c>
      <c r="D144" s="22">
        <f t="shared" si="13"/>
        <v>9531.6834583115779</v>
      </c>
      <c r="E144" s="22">
        <v>75</v>
      </c>
      <c r="F144" s="22">
        <v>75</v>
      </c>
      <c r="G144" s="22">
        <v>75</v>
      </c>
      <c r="H144" s="22">
        <v>75</v>
      </c>
      <c r="I144" s="22">
        <v>75</v>
      </c>
      <c r="J144" s="22">
        <v>75</v>
      </c>
      <c r="K144" s="22">
        <v>150</v>
      </c>
      <c r="L144" s="22">
        <f>E144/'iBOXX Data'!C143+L143</f>
        <v>28.397035282953652</v>
      </c>
      <c r="M144" s="22">
        <f>F144/'iBOXX Data'!B143+M143</f>
        <v>26.732418146997002</v>
      </c>
      <c r="N144" s="22">
        <f>G144/'MSCI Data'!B145+N143</f>
        <v>50.949289337745661</v>
      </c>
      <c r="O144" s="22">
        <f>H144/'MSCI Data'!C145+O143</f>
        <v>45.336150405213949</v>
      </c>
      <c r="P144" s="22">
        <f>I144/'MSCI Data'!D145+P143</f>
        <v>28.516861634189176</v>
      </c>
      <c r="Q144" s="22">
        <f>J144/'MSCI Data'!E145+Q143</f>
        <v>61.71338937715619</v>
      </c>
      <c r="R144" s="22">
        <f>K144/'MSCI Data'!F145+R143</f>
        <v>33.058911940275358</v>
      </c>
      <c r="S144" s="22">
        <f>L144*'iBOXX Data'!C143</f>
        <v>4708.5659211396396</v>
      </c>
      <c r="T144" s="22">
        <f>M144*'iBOXX Data'!B143</f>
        <v>4574.9860416770662</v>
      </c>
      <c r="U144" s="22">
        <f>N144*'MSCI Data'!B145</f>
        <v>4586.455026183864</v>
      </c>
      <c r="V144" s="22">
        <f>O144*'MSCI Data'!C145</f>
        <v>4364.0578380058951</v>
      </c>
      <c r="W144" s="22">
        <f>P144*'MSCI Data'!D145</f>
        <v>5043.7773172390398</v>
      </c>
      <c r="X144" s="22">
        <f>Q144*'MSCI Data'!E145</f>
        <v>4824.7527815060712</v>
      </c>
      <c r="Y144" s="22">
        <f>R144*'MSCI Data'!F145</f>
        <v>10229.088532560001</v>
      </c>
    </row>
    <row r="145" spans="1:25">
      <c r="A145" s="20">
        <f>'MSCI Data'!A146</f>
        <v>40480</v>
      </c>
      <c r="B145" s="22">
        <f t="shared" si="12"/>
        <v>38947.906078502929</v>
      </c>
      <c r="C145" s="22">
        <f t="shared" si="14"/>
        <v>28800</v>
      </c>
      <c r="D145" s="22">
        <f t="shared" si="13"/>
        <v>10147.906078502929</v>
      </c>
      <c r="E145" s="22"/>
      <c r="F145" s="22"/>
      <c r="G145" s="22"/>
      <c r="H145" s="22"/>
      <c r="I145" s="22"/>
      <c r="J145" s="22"/>
      <c r="K145" s="22"/>
      <c r="L145" s="22">
        <f>E145/'iBOXX Data'!C144+L144</f>
        <v>28.397035282953652</v>
      </c>
      <c r="M145" s="22">
        <f>F145/'iBOXX Data'!B144+M144</f>
        <v>26.732418146997002</v>
      </c>
      <c r="N145" s="22">
        <f>G145/'MSCI Data'!B146+N144</f>
        <v>50.949289337745661</v>
      </c>
      <c r="O145" s="22">
        <f>H145/'MSCI Data'!C146+O144</f>
        <v>45.336150405213949</v>
      </c>
      <c r="P145" s="22">
        <f>I145/'MSCI Data'!D146+P144</f>
        <v>28.516861634189176</v>
      </c>
      <c r="Q145" s="22">
        <f>J145/'MSCI Data'!E146+Q144</f>
        <v>61.71338937715619</v>
      </c>
      <c r="R145" s="22">
        <f>K145/'MSCI Data'!F146+R144</f>
        <v>33.058911940275358</v>
      </c>
      <c r="S145" s="22">
        <f>L145*'iBOXX Data'!C144</f>
        <v>4684.654916404209</v>
      </c>
      <c r="T145" s="22">
        <f>M145*'iBOXX Data'!B144</f>
        <v>4586.7483056617457</v>
      </c>
      <c r="U145" s="22">
        <f>N145*'MSCI Data'!B146</f>
        <v>4695.9959982600176</v>
      </c>
      <c r="V145" s="22">
        <f>O145*'MSCI Data'!C146</f>
        <v>4500.5196507255887</v>
      </c>
      <c r="W145" s="22">
        <f>P145*'MSCI Data'!D146</f>
        <v>5230.2775923266363</v>
      </c>
      <c r="X145" s="22">
        <f>Q145*'MSCI Data'!E146</f>
        <v>4919.7914011468911</v>
      </c>
      <c r="Y145" s="22">
        <f>R145*'MSCI Data'!F146</f>
        <v>10329.918213977842</v>
      </c>
    </row>
    <row r="146" spans="1:25">
      <c r="A146" s="20"/>
      <c r="B146" s="22"/>
      <c r="C146" s="22"/>
      <c r="D146" s="22"/>
      <c r="E146" s="22"/>
      <c r="F146" s="22"/>
    </row>
    <row r="147" spans="1:25">
      <c r="A147" s="20"/>
      <c r="B147" s="22"/>
      <c r="C147" s="22"/>
      <c r="D147" s="22"/>
      <c r="E147" s="22"/>
      <c r="F147" s="22"/>
    </row>
    <row r="148" spans="1:25">
      <c r="A148" s="20"/>
    </row>
    <row r="149" spans="1:25">
      <c r="A149" s="20"/>
    </row>
    <row r="150" spans="1:25">
      <c r="A150" s="20"/>
    </row>
  </sheetData>
  <mergeCells count="4">
    <mergeCell ref="B1:C1"/>
    <mergeCell ref="E1:K1"/>
    <mergeCell ref="L1:R1"/>
    <mergeCell ref="S1:Y1"/>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dimension ref="A1:V150"/>
  <sheetViews>
    <sheetView topLeftCell="A2" workbookViewId="0">
      <selection activeCell="C15" sqref="C15"/>
    </sheetView>
  </sheetViews>
  <sheetFormatPr baseColWidth="10" defaultRowHeight="15"/>
  <cols>
    <col min="1" max="1" width="12" style="43" bestFit="1" customWidth="1"/>
    <col min="2" max="2" width="8.5703125" style="41" bestFit="1" customWidth="1"/>
    <col min="3" max="3" width="16.5703125" style="41" bestFit="1" customWidth="1"/>
    <col min="4" max="4" width="7.140625" style="41" bestFit="1" customWidth="1"/>
    <col min="5" max="5" width="8.42578125" style="41" bestFit="1" customWidth="1"/>
    <col min="6" max="6" width="7.85546875" style="22" bestFit="1" customWidth="1"/>
    <col min="7" max="7" width="7.140625" style="10" bestFit="1" customWidth="1"/>
    <col min="8" max="8" width="6.5703125" style="10" bestFit="1" customWidth="1"/>
    <col min="9" max="9" width="8.140625" style="10" bestFit="1" customWidth="1"/>
    <col min="10" max="10" width="7.140625" style="10" bestFit="1" customWidth="1"/>
    <col min="11" max="11" width="6.5703125" style="10" bestFit="1" customWidth="1"/>
    <col min="12" max="15" width="5.5703125" style="10" bestFit="1" customWidth="1"/>
    <col min="16" max="16" width="6.28515625" style="10" bestFit="1" customWidth="1"/>
    <col min="17" max="18" width="5" style="10" bestFit="1" customWidth="1"/>
    <col min="19" max="19" width="6" style="10" bestFit="1" customWidth="1"/>
    <col min="20" max="20" width="5" style="10" bestFit="1" customWidth="1"/>
    <col min="21" max="21" width="6.28515625" style="10" bestFit="1" customWidth="1"/>
    <col min="22" max="22" width="17.140625" style="10" bestFit="1" customWidth="1"/>
    <col min="23" max="16384" width="11.42578125" style="10"/>
  </cols>
  <sheetData>
    <row r="1" spans="1:22">
      <c r="A1" s="35">
        <f>SUM(B1:F1)</f>
        <v>1</v>
      </c>
      <c r="B1" s="36">
        <f>17.94/60*0.75</f>
        <v>0.22425000000000003</v>
      </c>
      <c r="C1" s="36">
        <f>17.56/60*0.75</f>
        <v>0.21949999999999997</v>
      </c>
      <c r="D1" s="36">
        <f>17.23/60*0.75</f>
        <v>0.21537500000000001</v>
      </c>
      <c r="E1" s="36">
        <f>7.27/60*0.75</f>
        <v>9.0874999999999997E-2</v>
      </c>
      <c r="F1" s="36">
        <f>0.25</f>
        <v>0.25</v>
      </c>
    </row>
    <row r="2" spans="1:22">
      <c r="A2" s="37" t="s">
        <v>42</v>
      </c>
      <c r="B2" s="38" t="s">
        <v>93</v>
      </c>
      <c r="C2" s="38" t="s">
        <v>94</v>
      </c>
      <c r="D2" s="38" t="s">
        <v>67</v>
      </c>
      <c r="E2" s="38" t="s">
        <v>95</v>
      </c>
      <c r="F2" s="39" t="s">
        <v>96</v>
      </c>
      <c r="G2" s="38" t="s">
        <v>41</v>
      </c>
      <c r="H2" s="38" t="s">
        <v>97</v>
      </c>
      <c r="I2" s="38" t="s">
        <v>67</v>
      </c>
      <c r="J2" s="38" t="s">
        <v>98</v>
      </c>
      <c r="K2" s="39" t="s">
        <v>99</v>
      </c>
      <c r="L2" s="38" t="s">
        <v>41</v>
      </c>
      <c r="M2" s="38" t="s">
        <v>97</v>
      </c>
      <c r="N2" s="38" t="s">
        <v>67</v>
      </c>
      <c r="O2" s="38" t="s">
        <v>98</v>
      </c>
      <c r="P2" s="39" t="s">
        <v>99</v>
      </c>
      <c r="Q2" s="38" t="s">
        <v>41</v>
      </c>
      <c r="R2" s="38" t="s">
        <v>97</v>
      </c>
      <c r="S2" s="38" t="s">
        <v>67</v>
      </c>
      <c r="T2" s="38" t="s">
        <v>98</v>
      </c>
      <c r="U2" s="39" t="s">
        <v>99</v>
      </c>
      <c r="V2" s="4" t="s">
        <v>101</v>
      </c>
    </row>
    <row r="3" spans="1:22">
      <c r="A3" s="40">
        <v>36160</v>
      </c>
      <c r="B3" s="41">
        <v>100</v>
      </c>
      <c r="C3" s="41">
        <v>100</v>
      </c>
      <c r="D3" s="41">
        <v>100</v>
      </c>
      <c r="E3" s="41">
        <v>100</v>
      </c>
      <c r="F3" s="22">
        <v>100</v>
      </c>
      <c r="G3" s="10">
        <f>B$1*600</f>
        <v>134.55000000000001</v>
      </c>
      <c r="H3" s="10">
        <f t="shared" ref="H3:K3" si="0">C$1*600</f>
        <v>131.69999999999999</v>
      </c>
      <c r="I3" s="10">
        <f t="shared" si="0"/>
        <v>129.22499999999999</v>
      </c>
      <c r="J3" s="10">
        <f t="shared" si="0"/>
        <v>54.524999999999999</v>
      </c>
      <c r="K3" s="10">
        <f t="shared" si="0"/>
        <v>150</v>
      </c>
      <c r="L3" s="22">
        <f>G3/B3</f>
        <v>1.3455000000000001</v>
      </c>
      <c r="M3" s="22">
        <f t="shared" ref="M3:P3" si="1">H3/C3</f>
        <v>1.3169999999999999</v>
      </c>
      <c r="N3" s="22">
        <f t="shared" si="1"/>
        <v>1.2922499999999999</v>
      </c>
      <c r="O3" s="22">
        <f t="shared" si="1"/>
        <v>0.54525000000000001</v>
      </c>
      <c r="P3" s="22">
        <f t="shared" si="1"/>
        <v>1.5</v>
      </c>
      <c r="Q3" s="42">
        <f>L3*B3</f>
        <v>134.55000000000001</v>
      </c>
      <c r="R3" s="42">
        <f t="shared" ref="R3:U3" si="2">M3*C3</f>
        <v>131.69999999999999</v>
      </c>
      <c r="S3" s="42">
        <f t="shared" si="2"/>
        <v>129.22499999999999</v>
      </c>
      <c r="T3" s="42">
        <f t="shared" si="2"/>
        <v>54.524999999999999</v>
      </c>
      <c r="U3" s="42">
        <f t="shared" si="2"/>
        <v>150</v>
      </c>
      <c r="V3" s="42">
        <f>SUM(Q3:U3)</f>
        <v>600</v>
      </c>
    </row>
    <row r="4" spans="1:22">
      <c r="A4" s="40">
        <v>36189</v>
      </c>
      <c r="B4" s="41">
        <v>102.61</v>
      </c>
      <c r="C4" s="41">
        <v>107.9</v>
      </c>
      <c r="D4" s="41">
        <v>101.65</v>
      </c>
      <c r="E4" s="41">
        <v>104.04</v>
      </c>
      <c r="F4" s="22">
        <v>101.37</v>
      </c>
      <c r="L4" s="22">
        <f>G4/B4+L3</f>
        <v>1.3455000000000001</v>
      </c>
      <c r="M4" s="22">
        <f t="shared" ref="M4:P4" si="3">H4/C4+M3</f>
        <v>1.3169999999999999</v>
      </c>
      <c r="N4" s="22">
        <f t="shared" si="3"/>
        <v>1.2922499999999999</v>
      </c>
      <c r="O4" s="22">
        <f t="shared" si="3"/>
        <v>0.54525000000000001</v>
      </c>
      <c r="P4" s="22">
        <f t="shared" si="3"/>
        <v>1.5</v>
      </c>
      <c r="Q4" s="42">
        <f t="shared" ref="Q4:Q67" si="4">L4*B4</f>
        <v>138.06175500000001</v>
      </c>
      <c r="R4" s="42">
        <f t="shared" ref="R4:R67" si="5">M4*C4</f>
        <v>142.10429999999999</v>
      </c>
      <c r="S4" s="42">
        <f t="shared" ref="S4:S67" si="6">N4*D4</f>
        <v>131.3572125</v>
      </c>
      <c r="T4" s="42">
        <f t="shared" ref="T4:T67" si="7">O4*E4</f>
        <v>56.727810000000005</v>
      </c>
      <c r="U4" s="42">
        <f t="shared" ref="U4:U67" si="8">P4*F4</f>
        <v>152.05500000000001</v>
      </c>
      <c r="V4" s="42">
        <f t="shared" ref="V4:V67" si="9">SUM(Q4:U4)</f>
        <v>620.30607750000013</v>
      </c>
    </row>
    <row r="5" spans="1:22">
      <c r="A5" s="40">
        <v>36217</v>
      </c>
      <c r="B5" s="41">
        <v>103.32</v>
      </c>
      <c r="C5" s="41">
        <v>108.27</v>
      </c>
      <c r="D5" s="41">
        <v>106.11</v>
      </c>
      <c r="E5" s="41">
        <v>105.42</v>
      </c>
      <c r="F5" s="22">
        <v>99.97</v>
      </c>
      <c r="L5" s="22">
        <f t="shared" ref="L5:L68" si="10">G5/B5+L4</f>
        <v>1.3455000000000001</v>
      </c>
      <c r="M5" s="22">
        <f t="shared" ref="M5:M68" si="11">H5/C5+M4</f>
        <v>1.3169999999999999</v>
      </c>
      <c r="N5" s="22">
        <f t="shared" ref="N5:N68" si="12">I5/D5+N4</f>
        <v>1.2922499999999999</v>
      </c>
      <c r="O5" s="22">
        <f t="shared" ref="O5:O68" si="13">J5/E5+O4</f>
        <v>0.54525000000000001</v>
      </c>
      <c r="P5" s="22">
        <f t="shared" ref="P5:P68" si="14">K5/F5+P4</f>
        <v>1.5</v>
      </c>
      <c r="Q5" s="42">
        <f t="shared" si="4"/>
        <v>139.01706000000001</v>
      </c>
      <c r="R5" s="42">
        <f t="shared" si="5"/>
        <v>142.59159</v>
      </c>
      <c r="S5" s="42">
        <f t="shared" si="6"/>
        <v>137.12064749999999</v>
      </c>
      <c r="T5" s="42">
        <f t="shared" si="7"/>
        <v>57.480255</v>
      </c>
      <c r="U5" s="42">
        <f t="shared" si="8"/>
        <v>149.95499999999998</v>
      </c>
      <c r="V5" s="42">
        <f t="shared" si="9"/>
        <v>626.16455250000001</v>
      </c>
    </row>
    <row r="6" spans="1:22">
      <c r="A6" s="40">
        <v>36250</v>
      </c>
      <c r="B6" s="41">
        <v>106.06</v>
      </c>
      <c r="C6" s="41">
        <v>114.55</v>
      </c>
      <c r="D6" s="41">
        <v>121.78</v>
      </c>
      <c r="E6" s="41">
        <v>120.6</v>
      </c>
      <c r="F6" s="22">
        <v>100.58</v>
      </c>
      <c r="G6" s="10">
        <f t="shared" ref="G6" si="15">B$1*600</f>
        <v>134.55000000000001</v>
      </c>
      <c r="H6" s="10">
        <f t="shared" ref="H6" si="16">C$1*600</f>
        <v>131.69999999999999</v>
      </c>
      <c r="I6" s="10">
        <f t="shared" ref="I6" si="17">D$1*600</f>
        <v>129.22499999999999</v>
      </c>
      <c r="J6" s="10">
        <f t="shared" ref="J6" si="18">E$1*600</f>
        <v>54.524999999999999</v>
      </c>
      <c r="K6" s="10">
        <f t="shared" ref="K6" si="19">F$1*600</f>
        <v>150</v>
      </c>
      <c r="L6" s="22">
        <f t="shared" si="10"/>
        <v>2.6141215349802001</v>
      </c>
      <c r="M6" s="22">
        <f t="shared" si="11"/>
        <v>2.4667162810999566</v>
      </c>
      <c r="N6" s="22">
        <f t="shared" si="12"/>
        <v>2.3533848333059613</v>
      </c>
      <c r="O6" s="22">
        <f t="shared" si="13"/>
        <v>0.99736442786069657</v>
      </c>
      <c r="P6" s="22">
        <f t="shared" si="14"/>
        <v>2.991350169019686</v>
      </c>
      <c r="Q6" s="42">
        <f t="shared" si="4"/>
        <v>277.25373000000002</v>
      </c>
      <c r="R6" s="42">
        <f t="shared" si="5"/>
        <v>282.56235000000004</v>
      </c>
      <c r="S6" s="42">
        <f t="shared" si="6"/>
        <v>286.59520499999996</v>
      </c>
      <c r="T6" s="42">
        <f t="shared" si="7"/>
        <v>120.28215</v>
      </c>
      <c r="U6" s="42">
        <f t="shared" si="8"/>
        <v>300.87</v>
      </c>
      <c r="V6" s="42">
        <f t="shared" si="9"/>
        <v>1267.563435</v>
      </c>
    </row>
    <row r="7" spans="1:22">
      <c r="A7" s="40">
        <v>36280</v>
      </c>
      <c r="B7" s="41">
        <v>111.32</v>
      </c>
      <c r="C7" s="41">
        <v>121.26</v>
      </c>
      <c r="D7" s="41">
        <v>139.46</v>
      </c>
      <c r="E7" s="41">
        <v>131.18</v>
      </c>
      <c r="F7" s="22">
        <v>101.65</v>
      </c>
      <c r="L7" s="22">
        <f t="shared" si="10"/>
        <v>2.6141215349802001</v>
      </c>
      <c r="M7" s="22">
        <f t="shared" si="11"/>
        <v>2.4667162810999566</v>
      </c>
      <c r="N7" s="22">
        <f t="shared" si="12"/>
        <v>2.3533848333059613</v>
      </c>
      <c r="O7" s="22">
        <f t="shared" si="13"/>
        <v>0.99736442786069657</v>
      </c>
      <c r="P7" s="22">
        <f t="shared" si="14"/>
        <v>2.991350169019686</v>
      </c>
      <c r="Q7" s="42">
        <f t="shared" si="4"/>
        <v>291.00400927399585</v>
      </c>
      <c r="R7" s="42">
        <f t="shared" si="5"/>
        <v>299.11401624618077</v>
      </c>
      <c r="S7" s="42">
        <f t="shared" si="6"/>
        <v>328.20304885284935</v>
      </c>
      <c r="T7" s="42">
        <f t="shared" si="7"/>
        <v>130.83426564676617</v>
      </c>
      <c r="U7" s="42">
        <f t="shared" si="8"/>
        <v>304.07074468085108</v>
      </c>
      <c r="V7" s="42">
        <f t="shared" si="9"/>
        <v>1353.2260847006432</v>
      </c>
    </row>
    <row r="8" spans="1:22">
      <c r="A8" s="40">
        <v>36311</v>
      </c>
      <c r="B8" s="41">
        <v>107.36</v>
      </c>
      <c r="C8" s="41">
        <v>120.01</v>
      </c>
      <c r="D8" s="41">
        <v>140.22999999999999</v>
      </c>
      <c r="E8" s="41">
        <v>125.04</v>
      </c>
      <c r="F8" s="22">
        <v>100.82</v>
      </c>
      <c r="L8" s="22">
        <f t="shared" si="10"/>
        <v>2.6141215349802001</v>
      </c>
      <c r="M8" s="22">
        <f t="shared" si="11"/>
        <v>2.4667162810999566</v>
      </c>
      <c r="N8" s="22">
        <f t="shared" si="12"/>
        <v>2.3533848333059613</v>
      </c>
      <c r="O8" s="22">
        <f t="shared" si="13"/>
        <v>0.99736442786069657</v>
      </c>
      <c r="P8" s="22">
        <f t="shared" si="14"/>
        <v>2.991350169019686</v>
      </c>
      <c r="Q8" s="42">
        <f t="shared" si="4"/>
        <v>280.65208799547429</v>
      </c>
      <c r="R8" s="42">
        <f t="shared" si="5"/>
        <v>296.03062089480579</v>
      </c>
      <c r="S8" s="42">
        <f t="shared" si="6"/>
        <v>330.01515517449491</v>
      </c>
      <c r="T8" s="42">
        <f t="shared" si="7"/>
        <v>124.71044805970151</v>
      </c>
      <c r="U8" s="42">
        <f t="shared" si="8"/>
        <v>301.5879240405647</v>
      </c>
      <c r="V8" s="42">
        <f t="shared" si="9"/>
        <v>1332.9962361650412</v>
      </c>
    </row>
    <row r="9" spans="1:22">
      <c r="A9" s="40">
        <v>36341</v>
      </c>
      <c r="B9" s="41">
        <v>110.26</v>
      </c>
      <c r="C9" s="41">
        <v>127.71</v>
      </c>
      <c r="D9" s="41">
        <v>157.6</v>
      </c>
      <c r="E9" s="41">
        <v>137.97999999999999</v>
      </c>
      <c r="F9" s="22">
        <v>99.1</v>
      </c>
      <c r="G9" s="10">
        <f t="shared" ref="G9" si="20">B$1*600</f>
        <v>134.55000000000001</v>
      </c>
      <c r="H9" s="10">
        <f t="shared" ref="H9" si="21">C$1*600</f>
        <v>131.69999999999999</v>
      </c>
      <c r="I9" s="10">
        <f t="shared" ref="I9" si="22">D$1*600</f>
        <v>129.22499999999999</v>
      </c>
      <c r="J9" s="10">
        <f t="shared" ref="J9" si="23">E$1*600</f>
        <v>54.524999999999999</v>
      </c>
      <c r="K9" s="10">
        <f t="shared" ref="K9" si="24">F$1*600</f>
        <v>150</v>
      </c>
      <c r="L9" s="22">
        <f t="shared" si="10"/>
        <v>3.8344190136669405</v>
      </c>
      <c r="M9" s="22">
        <f t="shared" si="11"/>
        <v>3.4979589402495925</v>
      </c>
      <c r="N9" s="22">
        <f t="shared" si="12"/>
        <v>3.1733404170623065</v>
      </c>
      <c r="O9" s="22">
        <f t="shared" si="13"/>
        <v>1.3925303939427374</v>
      </c>
      <c r="P9" s="22">
        <f t="shared" si="14"/>
        <v>4.5049727724505644</v>
      </c>
      <c r="Q9" s="42">
        <f t="shared" si="4"/>
        <v>422.78304044691686</v>
      </c>
      <c r="R9" s="42">
        <f t="shared" si="5"/>
        <v>446.72433625927545</v>
      </c>
      <c r="S9" s="42">
        <f t="shared" si="6"/>
        <v>500.11844972901952</v>
      </c>
      <c r="T9" s="42">
        <f t="shared" si="7"/>
        <v>192.14134375621887</v>
      </c>
      <c r="U9" s="42">
        <f t="shared" si="8"/>
        <v>446.4428017498509</v>
      </c>
      <c r="V9" s="42">
        <f t="shared" si="9"/>
        <v>2008.2099719412818</v>
      </c>
    </row>
    <row r="10" spans="1:22">
      <c r="A10" s="40">
        <v>36371</v>
      </c>
      <c r="B10" s="41">
        <v>107.08</v>
      </c>
      <c r="C10" s="41">
        <v>119.12</v>
      </c>
      <c r="D10" s="41">
        <v>147.5</v>
      </c>
      <c r="E10" s="41">
        <v>142.96</v>
      </c>
      <c r="F10" s="22">
        <v>98.14</v>
      </c>
      <c r="L10" s="22">
        <f t="shared" si="10"/>
        <v>3.8344190136669405</v>
      </c>
      <c r="M10" s="22">
        <f t="shared" si="11"/>
        <v>3.4979589402495925</v>
      </c>
      <c r="N10" s="22">
        <f t="shared" si="12"/>
        <v>3.1733404170623065</v>
      </c>
      <c r="O10" s="22">
        <f t="shared" si="13"/>
        <v>1.3925303939427374</v>
      </c>
      <c r="P10" s="22">
        <f t="shared" si="14"/>
        <v>4.5049727724505644</v>
      </c>
      <c r="Q10" s="42">
        <f t="shared" si="4"/>
        <v>410.589587983456</v>
      </c>
      <c r="R10" s="42">
        <f t="shared" si="5"/>
        <v>416.6768689625315</v>
      </c>
      <c r="S10" s="42">
        <f t="shared" si="6"/>
        <v>468.06771151669022</v>
      </c>
      <c r="T10" s="42">
        <f t="shared" si="7"/>
        <v>199.07614511805374</v>
      </c>
      <c r="U10" s="42">
        <f t="shared" si="8"/>
        <v>442.1180278882984</v>
      </c>
      <c r="V10" s="42">
        <f t="shared" si="9"/>
        <v>1936.52834146903</v>
      </c>
    </row>
    <row r="11" spans="1:22">
      <c r="A11" s="40">
        <v>36403</v>
      </c>
      <c r="B11" s="41">
        <v>109.46</v>
      </c>
      <c r="C11" s="41">
        <v>119.77</v>
      </c>
      <c r="D11" s="41">
        <v>150.71</v>
      </c>
      <c r="E11" s="41">
        <v>143.27000000000001</v>
      </c>
      <c r="F11" s="22">
        <v>97.96</v>
      </c>
      <c r="L11" s="22">
        <f t="shared" si="10"/>
        <v>3.8344190136669405</v>
      </c>
      <c r="M11" s="22">
        <f t="shared" si="11"/>
        <v>3.4979589402495925</v>
      </c>
      <c r="N11" s="22">
        <f t="shared" si="12"/>
        <v>3.1733404170623065</v>
      </c>
      <c r="O11" s="22">
        <f t="shared" si="13"/>
        <v>1.3925303939427374</v>
      </c>
      <c r="P11" s="22">
        <f t="shared" si="14"/>
        <v>4.5049727724505644</v>
      </c>
      <c r="Q11" s="42">
        <f t="shared" si="4"/>
        <v>419.7155052359833</v>
      </c>
      <c r="R11" s="42">
        <f t="shared" si="5"/>
        <v>418.95054227369366</v>
      </c>
      <c r="S11" s="42">
        <f t="shared" si="6"/>
        <v>478.25413425546026</v>
      </c>
      <c r="T11" s="42">
        <f t="shared" si="7"/>
        <v>199.507829540176</v>
      </c>
      <c r="U11" s="42">
        <f t="shared" si="8"/>
        <v>441.30713278925725</v>
      </c>
      <c r="V11" s="42">
        <f t="shared" si="9"/>
        <v>1957.7351440945704</v>
      </c>
    </row>
    <row r="12" spans="1:22">
      <c r="A12" s="40">
        <v>36433</v>
      </c>
      <c r="B12" s="41">
        <v>107.58</v>
      </c>
      <c r="C12" s="41">
        <v>115.4</v>
      </c>
      <c r="D12" s="41">
        <v>144.22999999999999</v>
      </c>
      <c r="E12" s="41">
        <v>148.55000000000001</v>
      </c>
      <c r="F12" s="22">
        <v>97.67</v>
      </c>
      <c r="G12" s="10">
        <f t="shared" ref="G12" si="25">B$1*600</f>
        <v>134.55000000000001</v>
      </c>
      <c r="H12" s="10">
        <f t="shared" ref="H12" si="26">C$1*600</f>
        <v>131.69999999999999</v>
      </c>
      <c r="I12" s="10">
        <f t="shared" ref="I12" si="27">D$1*600</f>
        <v>129.22499999999999</v>
      </c>
      <c r="J12" s="10">
        <f t="shared" ref="J12" si="28">E$1*600</f>
        <v>54.524999999999999</v>
      </c>
      <c r="K12" s="10">
        <f t="shared" ref="K12" si="29">F$1*600</f>
        <v>150</v>
      </c>
      <c r="L12" s="22">
        <f t="shared" si="10"/>
        <v>5.0851161692720712</v>
      </c>
      <c r="M12" s="22">
        <f t="shared" si="11"/>
        <v>4.6392067738717762</v>
      </c>
      <c r="N12" s="22">
        <f t="shared" si="12"/>
        <v>4.0693051955411255</v>
      </c>
      <c r="O12" s="22">
        <f t="shared" si="13"/>
        <v>1.7595785258848444</v>
      </c>
      <c r="P12" s="22">
        <f t="shared" si="14"/>
        <v>6.0407565340969249</v>
      </c>
      <c r="Q12" s="42">
        <f t="shared" si="4"/>
        <v>547.05679749028945</v>
      </c>
      <c r="R12" s="42">
        <f t="shared" si="5"/>
        <v>535.36446170480303</v>
      </c>
      <c r="S12" s="42">
        <f t="shared" si="6"/>
        <v>586.91588835289645</v>
      </c>
      <c r="T12" s="42">
        <f t="shared" si="7"/>
        <v>261.38539002019365</v>
      </c>
      <c r="U12" s="42">
        <f t="shared" si="8"/>
        <v>590.0006906852467</v>
      </c>
      <c r="V12" s="42">
        <f t="shared" si="9"/>
        <v>2520.7232282534292</v>
      </c>
    </row>
    <row r="13" spans="1:22">
      <c r="A13" s="40">
        <v>36462</v>
      </c>
      <c r="B13" s="41">
        <v>112.87</v>
      </c>
      <c r="C13" s="41">
        <v>124.45</v>
      </c>
      <c r="D13" s="41">
        <v>149.12</v>
      </c>
      <c r="E13" s="41">
        <v>156.22999999999999</v>
      </c>
      <c r="F13" s="22">
        <v>97.53</v>
      </c>
      <c r="L13" s="22">
        <f t="shared" si="10"/>
        <v>5.0851161692720712</v>
      </c>
      <c r="M13" s="22">
        <f t="shared" si="11"/>
        <v>4.6392067738717762</v>
      </c>
      <c r="N13" s="22">
        <f t="shared" si="12"/>
        <v>4.0693051955411255</v>
      </c>
      <c r="O13" s="22">
        <f t="shared" si="13"/>
        <v>1.7595785258848444</v>
      </c>
      <c r="P13" s="22">
        <f t="shared" si="14"/>
        <v>6.0407565340969249</v>
      </c>
      <c r="Q13" s="42">
        <f t="shared" si="4"/>
        <v>573.95706202573865</v>
      </c>
      <c r="R13" s="42">
        <f t="shared" si="5"/>
        <v>577.34928300834258</v>
      </c>
      <c r="S13" s="42">
        <f t="shared" si="6"/>
        <v>606.8147907590926</v>
      </c>
      <c r="T13" s="42">
        <f t="shared" si="7"/>
        <v>274.89895309898924</v>
      </c>
      <c r="U13" s="42">
        <f t="shared" si="8"/>
        <v>589.15498477047311</v>
      </c>
      <c r="V13" s="42">
        <f t="shared" si="9"/>
        <v>2622.1750736626364</v>
      </c>
    </row>
    <row r="14" spans="1:22">
      <c r="A14" s="40">
        <v>36494</v>
      </c>
      <c r="B14" s="41">
        <v>120.84</v>
      </c>
      <c r="C14" s="41">
        <v>132.66</v>
      </c>
      <c r="D14" s="41">
        <v>169.56</v>
      </c>
      <c r="E14" s="41">
        <v>171.06</v>
      </c>
      <c r="F14" s="22">
        <v>98.07</v>
      </c>
      <c r="L14" s="22">
        <f t="shared" si="10"/>
        <v>5.0851161692720712</v>
      </c>
      <c r="M14" s="22">
        <f t="shared" si="11"/>
        <v>4.6392067738717762</v>
      </c>
      <c r="N14" s="22">
        <f t="shared" si="12"/>
        <v>4.0693051955411255</v>
      </c>
      <c r="O14" s="22">
        <f t="shared" si="13"/>
        <v>1.7595785258848444</v>
      </c>
      <c r="P14" s="22">
        <f t="shared" si="14"/>
        <v>6.0407565340969249</v>
      </c>
      <c r="Q14" s="42">
        <f t="shared" si="4"/>
        <v>614.4854378948371</v>
      </c>
      <c r="R14" s="42">
        <f t="shared" si="5"/>
        <v>615.43717062182986</v>
      </c>
      <c r="S14" s="42">
        <f t="shared" si="6"/>
        <v>689.9913889559532</v>
      </c>
      <c r="T14" s="42">
        <f t="shared" si="7"/>
        <v>300.99350263786147</v>
      </c>
      <c r="U14" s="42">
        <f t="shared" si="8"/>
        <v>592.41699329888536</v>
      </c>
      <c r="V14" s="42">
        <f t="shared" si="9"/>
        <v>2813.3244934093668</v>
      </c>
    </row>
    <row r="15" spans="1:22">
      <c r="A15" s="40">
        <v>36525</v>
      </c>
      <c r="B15" s="41">
        <v>133.69</v>
      </c>
      <c r="C15" s="41">
        <v>142.81</v>
      </c>
      <c r="D15" s="41">
        <v>191.78</v>
      </c>
      <c r="E15" s="41">
        <v>182.95</v>
      </c>
      <c r="F15" s="22">
        <v>97.56</v>
      </c>
      <c r="G15" s="10">
        <v>135.09907534363737</v>
      </c>
      <c r="H15" s="10">
        <v>135.14155707817503</v>
      </c>
      <c r="I15" s="10">
        <v>2.2650069633749297</v>
      </c>
      <c r="J15" s="10">
        <v>8.3263807751547674</v>
      </c>
      <c r="K15" s="10">
        <v>319.16797983965819</v>
      </c>
      <c r="L15" s="22">
        <f t="shared" si="10"/>
        <v>6.0956560401946334</v>
      </c>
      <c r="M15" s="22">
        <f t="shared" si="11"/>
        <v>5.585509953468268</v>
      </c>
      <c r="N15" s="22">
        <f t="shared" si="12"/>
        <v>4.0811156396091981</v>
      </c>
      <c r="O15" s="22">
        <f t="shared" si="13"/>
        <v>1.8050903092964583</v>
      </c>
      <c r="P15" s="22">
        <f t="shared" si="14"/>
        <v>9.3122610424985055</v>
      </c>
      <c r="Q15" s="42">
        <f t="shared" si="4"/>
        <v>814.92825601362051</v>
      </c>
      <c r="R15" s="42">
        <f t="shared" si="5"/>
        <v>797.66667645480334</v>
      </c>
      <c r="S15" s="42">
        <f t="shared" si="6"/>
        <v>782.676357364252</v>
      </c>
      <c r="T15" s="42">
        <f t="shared" si="7"/>
        <v>330.24127208578705</v>
      </c>
      <c r="U15" s="42">
        <f t="shared" si="8"/>
        <v>908.50418730615422</v>
      </c>
      <c r="V15" s="42">
        <f t="shared" si="9"/>
        <v>3634.0167492246169</v>
      </c>
    </row>
    <row r="16" spans="1:22">
      <c r="A16" s="40">
        <v>36556</v>
      </c>
      <c r="B16" s="41">
        <v>127.07</v>
      </c>
      <c r="C16" s="41">
        <v>138.69</v>
      </c>
      <c r="D16" s="41">
        <v>197.27</v>
      </c>
      <c r="E16" s="41">
        <v>178.28</v>
      </c>
      <c r="F16" s="22">
        <v>97.22</v>
      </c>
      <c r="G16" s="22"/>
      <c r="H16" s="22"/>
      <c r="I16" s="22"/>
      <c r="J16" s="22"/>
      <c r="K16" s="22"/>
      <c r="L16" s="22">
        <f t="shared" si="10"/>
        <v>6.0956560401946334</v>
      </c>
      <c r="M16" s="22">
        <f t="shared" si="11"/>
        <v>5.585509953468268</v>
      </c>
      <c r="N16" s="22">
        <f t="shared" si="12"/>
        <v>4.0811156396091981</v>
      </c>
      <c r="O16" s="22">
        <f t="shared" si="13"/>
        <v>1.8050903092964583</v>
      </c>
      <c r="P16" s="22">
        <f t="shared" si="14"/>
        <v>9.3122610424985055</v>
      </c>
      <c r="Q16" s="42">
        <f t="shared" si="4"/>
        <v>774.57501302753201</v>
      </c>
      <c r="R16" s="42">
        <f t="shared" si="5"/>
        <v>774.65437544651411</v>
      </c>
      <c r="S16" s="42">
        <f t="shared" si="6"/>
        <v>805.08168222570657</v>
      </c>
      <c r="T16" s="42">
        <f t="shared" si="7"/>
        <v>321.81150034137261</v>
      </c>
      <c r="U16" s="42">
        <f t="shared" si="8"/>
        <v>905.33801855170475</v>
      </c>
      <c r="V16" s="42">
        <f t="shared" si="9"/>
        <v>3581.4605895928303</v>
      </c>
    </row>
    <row r="17" spans="1:22">
      <c r="A17" s="40">
        <v>36585</v>
      </c>
      <c r="B17" s="41">
        <v>135.71</v>
      </c>
      <c r="C17" s="41">
        <v>137.96</v>
      </c>
      <c r="D17" s="41">
        <v>203.06</v>
      </c>
      <c r="E17" s="41">
        <v>177.08</v>
      </c>
      <c r="F17" s="22">
        <v>97.83</v>
      </c>
      <c r="L17" s="22">
        <f t="shared" si="10"/>
        <v>6.0956560401946334</v>
      </c>
      <c r="M17" s="22">
        <f t="shared" si="11"/>
        <v>5.585509953468268</v>
      </c>
      <c r="N17" s="22">
        <f t="shared" si="12"/>
        <v>4.0811156396091981</v>
      </c>
      <c r="O17" s="22">
        <f t="shared" si="13"/>
        <v>1.8050903092964583</v>
      </c>
      <c r="P17" s="22">
        <f t="shared" si="14"/>
        <v>9.3122610424985055</v>
      </c>
      <c r="Q17" s="42">
        <f t="shared" si="4"/>
        <v>827.24148121481369</v>
      </c>
      <c r="R17" s="42">
        <f t="shared" si="5"/>
        <v>770.57695318048229</v>
      </c>
      <c r="S17" s="42">
        <f t="shared" si="6"/>
        <v>828.71134177904378</v>
      </c>
      <c r="T17" s="42">
        <f t="shared" si="7"/>
        <v>319.64539197021685</v>
      </c>
      <c r="U17" s="42">
        <f t="shared" si="8"/>
        <v>911.0184977876288</v>
      </c>
      <c r="V17" s="42">
        <f t="shared" si="9"/>
        <v>3657.193665932185</v>
      </c>
    </row>
    <row r="18" spans="1:22">
      <c r="A18" s="40">
        <v>36616</v>
      </c>
      <c r="B18" s="41">
        <v>139.68</v>
      </c>
      <c r="C18" s="41">
        <v>152.46</v>
      </c>
      <c r="D18" s="41">
        <v>204.98</v>
      </c>
      <c r="E18" s="41">
        <v>190.4</v>
      </c>
      <c r="F18" s="22">
        <v>99.35</v>
      </c>
      <c r="G18" s="10">
        <f t="shared" ref="G18" si="30">B$1*600</f>
        <v>134.55000000000001</v>
      </c>
      <c r="H18" s="10">
        <f t="shared" ref="H18" si="31">C$1*600</f>
        <v>131.69999999999999</v>
      </c>
      <c r="I18" s="10">
        <f t="shared" ref="I18" si="32">D$1*600</f>
        <v>129.22499999999999</v>
      </c>
      <c r="J18" s="10">
        <f t="shared" ref="J18" si="33">E$1*600</f>
        <v>54.524999999999999</v>
      </c>
      <c r="K18" s="10">
        <f t="shared" ref="K18" si="34">F$1*600</f>
        <v>150</v>
      </c>
      <c r="L18" s="22">
        <f t="shared" si="10"/>
        <v>7.0589292360709219</v>
      </c>
      <c r="M18" s="22">
        <f t="shared" si="11"/>
        <v>6.4493430900286768</v>
      </c>
      <c r="N18" s="22">
        <f t="shared" si="12"/>
        <v>4.711542998375907</v>
      </c>
      <c r="O18" s="22">
        <f t="shared" si="13"/>
        <v>2.0914611076157859</v>
      </c>
      <c r="P18" s="22">
        <f t="shared" si="14"/>
        <v>10.822074832131118</v>
      </c>
      <c r="Q18" s="42">
        <f t="shared" si="4"/>
        <v>985.99123569438643</v>
      </c>
      <c r="R18" s="42">
        <f t="shared" si="5"/>
        <v>983.26684750577215</v>
      </c>
      <c r="S18" s="42">
        <f t="shared" si="6"/>
        <v>965.7720838070934</v>
      </c>
      <c r="T18" s="42">
        <f t="shared" si="7"/>
        <v>398.21419489004563</v>
      </c>
      <c r="U18" s="42">
        <f t="shared" si="8"/>
        <v>1075.1731345722264</v>
      </c>
      <c r="V18" s="42">
        <f t="shared" si="9"/>
        <v>4408.4174964695248</v>
      </c>
    </row>
    <row r="19" spans="1:22">
      <c r="A19" s="40">
        <v>36644</v>
      </c>
      <c r="B19" s="41">
        <v>140.05000000000001</v>
      </c>
      <c r="C19" s="41">
        <v>154.74</v>
      </c>
      <c r="D19" s="41">
        <v>194.54</v>
      </c>
      <c r="E19" s="41">
        <v>185.91</v>
      </c>
      <c r="F19" s="22">
        <v>99.34</v>
      </c>
      <c r="L19" s="22">
        <f t="shared" si="10"/>
        <v>7.0589292360709219</v>
      </c>
      <c r="M19" s="22">
        <f t="shared" si="11"/>
        <v>6.4493430900286768</v>
      </c>
      <c r="N19" s="22">
        <f t="shared" si="12"/>
        <v>4.711542998375907</v>
      </c>
      <c r="O19" s="22">
        <f t="shared" si="13"/>
        <v>2.0914611076157859</v>
      </c>
      <c r="P19" s="22">
        <f t="shared" si="14"/>
        <v>10.822074832131118</v>
      </c>
      <c r="Q19" s="42">
        <f t="shared" si="4"/>
        <v>988.60303951173273</v>
      </c>
      <c r="R19" s="42">
        <f t="shared" si="5"/>
        <v>997.97134975103745</v>
      </c>
      <c r="S19" s="42">
        <f t="shared" si="6"/>
        <v>916.58357490404887</v>
      </c>
      <c r="T19" s="42">
        <f t="shared" si="7"/>
        <v>388.82353451685071</v>
      </c>
      <c r="U19" s="42">
        <f t="shared" si="8"/>
        <v>1075.0649138239053</v>
      </c>
      <c r="V19" s="42">
        <f t="shared" si="9"/>
        <v>4367.046412507575</v>
      </c>
    </row>
    <row r="20" spans="1:22">
      <c r="A20" s="40">
        <v>36677</v>
      </c>
      <c r="B20" s="41">
        <v>136.33000000000001</v>
      </c>
      <c r="C20" s="41">
        <v>147.94</v>
      </c>
      <c r="D20" s="41">
        <v>182.83</v>
      </c>
      <c r="E20" s="41">
        <v>171.93</v>
      </c>
      <c r="F20" s="22">
        <v>99.63</v>
      </c>
      <c r="L20" s="22">
        <f t="shared" si="10"/>
        <v>7.0589292360709219</v>
      </c>
      <c r="M20" s="22">
        <f t="shared" si="11"/>
        <v>6.4493430900286768</v>
      </c>
      <c r="N20" s="22">
        <f t="shared" si="12"/>
        <v>4.711542998375907</v>
      </c>
      <c r="O20" s="22">
        <f t="shared" si="13"/>
        <v>2.0914611076157859</v>
      </c>
      <c r="P20" s="22">
        <f t="shared" si="14"/>
        <v>10.822074832131118</v>
      </c>
      <c r="Q20" s="42">
        <f t="shared" si="4"/>
        <v>962.34382275354892</v>
      </c>
      <c r="R20" s="42">
        <f t="shared" si="5"/>
        <v>954.11581673884245</v>
      </c>
      <c r="S20" s="42">
        <f t="shared" si="6"/>
        <v>861.41140639306718</v>
      </c>
      <c r="T20" s="42">
        <f t="shared" si="7"/>
        <v>359.58490823238208</v>
      </c>
      <c r="U20" s="42">
        <f t="shared" si="8"/>
        <v>1078.2033155252234</v>
      </c>
      <c r="V20" s="42">
        <f t="shared" si="9"/>
        <v>4215.6592696430635</v>
      </c>
    </row>
    <row r="21" spans="1:22">
      <c r="A21" s="40">
        <v>36707</v>
      </c>
      <c r="B21" s="41">
        <v>134.57</v>
      </c>
      <c r="C21" s="41">
        <v>147.11000000000001</v>
      </c>
      <c r="D21" s="41">
        <v>182.55</v>
      </c>
      <c r="E21" s="41">
        <v>179.03</v>
      </c>
      <c r="F21" s="22">
        <v>99.96</v>
      </c>
      <c r="G21" s="10">
        <f t="shared" ref="G21" si="35">B$1*600</f>
        <v>134.55000000000001</v>
      </c>
      <c r="H21" s="10">
        <f t="shared" ref="H21" si="36">C$1*600</f>
        <v>131.69999999999999</v>
      </c>
      <c r="I21" s="10">
        <f t="shared" ref="I21" si="37">D$1*600</f>
        <v>129.22499999999999</v>
      </c>
      <c r="J21" s="10">
        <f t="shared" ref="J21" si="38">E$1*600</f>
        <v>54.524999999999999</v>
      </c>
      <c r="K21" s="10">
        <f t="shared" ref="K21" si="39">F$1*600</f>
        <v>150</v>
      </c>
      <c r="L21" s="22">
        <f t="shared" si="10"/>
        <v>8.058780614535662</v>
      </c>
      <c r="M21" s="22">
        <f t="shared" si="11"/>
        <v>7.3445915435668452</v>
      </c>
      <c r="N21" s="22">
        <f t="shared" si="12"/>
        <v>5.4194312481704836</v>
      </c>
      <c r="O21" s="22">
        <f t="shared" si="13"/>
        <v>2.3960190029405917</v>
      </c>
      <c r="P21" s="22">
        <f t="shared" si="14"/>
        <v>12.322675072227156</v>
      </c>
      <c r="Q21" s="42">
        <f t="shared" si="4"/>
        <v>1084.470107298064</v>
      </c>
      <c r="R21" s="42">
        <f t="shared" si="5"/>
        <v>1080.4628619741186</v>
      </c>
      <c r="S21" s="42">
        <f t="shared" si="6"/>
        <v>989.31717435352186</v>
      </c>
      <c r="T21" s="42">
        <f t="shared" si="7"/>
        <v>428.9592820964541</v>
      </c>
      <c r="U21" s="42">
        <f t="shared" si="8"/>
        <v>1231.7746002198264</v>
      </c>
      <c r="V21" s="42">
        <f t="shared" si="9"/>
        <v>4814.9840259419852</v>
      </c>
    </row>
    <row r="22" spans="1:22">
      <c r="A22" s="40">
        <v>36738</v>
      </c>
      <c r="B22" s="41">
        <v>136.83000000000001</v>
      </c>
      <c r="C22" s="41">
        <v>149.68</v>
      </c>
      <c r="D22" s="41">
        <v>178.91</v>
      </c>
      <c r="E22" s="41">
        <v>167.45</v>
      </c>
      <c r="F22" s="22">
        <v>100.38</v>
      </c>
      <c r="L22" s="22">
        <f t="shared" si="10"/>
        <v>8.058780614535662</v>
      </c>
      <c r="M22" s="22">
        <f t="shared" si="11"/>
        <v>7.3445915435668452</v>
      </c>
      <c r="N22" s="22">
        <f t="shared" si="12"/>
        <v>5.4194312481704836</v>
      </c>
      <c r="O22" s="22">
        <f t="shared" si="13"/>
        <v>2.3960190029405917</v>
      </c>
      <c r="P22" s="22">
        <f t="shared" si="14"/>
        <v>12.322675072227156</v>
      </c>
      <c r="Q22" s="42">
        <f t="shared" si="4"/>
        <v>1102.6829514869148</v>
      </c>
      <c r="R22" s="42">
        <f t="shared" si="5"/>
        <v>1099.3384622410854</v>
      </c>
      <c r="S22" s="42">
        <f t="shared" si="6"/>
        <v>969.59044461018118</v>
      </c>
      <c r="T22" s="42">
        <f t="shared" si="7"/>
        <v>401.21338204240203</v>
      </c>
      <c r="U22" s="42">
        <f t="shared" si="8"/>
        <v>1236.9501237501618</v>
      </c>
      <c r="V22" s="42">
        <f t="shared" si="9"/>
        <v>4809.7753641307445</v>
      </c>
    </row>
    <row r="23" spans="1:22">
      <c r="A23" s="40">
        <v>36769</v>
      </c>
      <c r="B23" s="41">
        <v>140.77000000000001</v>
      </c>
      <c r="C23" s="41">
        <v>164.26</v>
      </c>
      <c r="D23" s="41">
        <v>187.12</v>
      </c>
      <c r="E23" s="41">
        <v>183.9</v>
      </c>
      <c r="F23" s="22">
        <v>100.39</v>
      </c>
      <c r="L23" s="22">
        <f t="shared" si="10"/>
        <v>8.058780614535662</v>
      </c>
      <c r="M23" s="22">
        <f t="shared" si="11"/>
        <v>7.3445915435668452</v>
      </c>
      <c r="N23" s="22">
        <f t="shared" si="12"/>
        <v>5.4194312481704836</v>
      </c>
      <c r="O23" s="22">
        <f t="shared" si="13"/>
        <v>2.3960190029405917</v>
      </c>
      <c r="P23" s="22">
        <f t="shared" si="14"/>
        <v>12.322675072227156</v>
      </c>
      <c r="Q23" s="42">
        <f t="shared" si="4"/>
        <v>1134.4345471081851</v>
      </c>
      <c r="R23" s="42">
        <f t="shared" si="5"/>
        <v>1206.42260694629</v>
      </c>
      <c r="S23" s="42">
        <f t="shared" si="6"/>
        <v>1014.0839751576609</v>
      </c>
      <c r="T23" s="42">
        <f t="shared" si="7"/>
        <v>440.6278946407748</v>
      </c>
      <c r="U23" s="42">
        <f t="shared" si="8"/>
        <v>1237.0733505008843</v>
      </c>
      <c r="V23" s="42">
        <f t="shared" si="9"/>
        <v>5032.6423743537953</v>
      </c>
    </row>
    <row r="24" spans="1:22">
      <c r="A24" s="40">
        <v>36798</v>
      </c>
      <c r="B24" s="41">
        <v>135.02000000000001</v>
      </c>
      <c r="C24" s="41">
        <v>155.94999999999999</v>
      </c>
      <c r="D24" s="41">
        <v>171.82</v>
      </c>
      <c r="E24" s="41">
        <v>175.38</v>
      </c>
      <c r="F24" s="22">
        <v>101.09</v>
      </c>
      <c r="G24" s="10">
        <f t="shared" ref="G24" si="40">B$1*600</f>
        <v>134.55000000000001</v>
      </c>
      <c r="H24" s="10">
        <f t="shared" ref="H24" si="41">C$1*600</f>
        <v>131.69999999999999</v>
      </c>
      <c r="I24" s="10">
        <f t="shared" ref="I24" si="42">D$1*600</f>
        <v>129.22499999999999</v>
      </c>
      <c r="J24" s="10">
        <f t="shared" ref="J24" si="43">E$1*600</f>
        <v>54.524999999999999</v>
      </c>
      <c r="K24" s="10">
        <f t="shared" ref="K24" si="44">F$1*600</f>
        <v>150</v>
      </c>
      <c r="L24" s="22">
        <f t="shared" si="10"/>
        <v>9.0552996487528148</v>
      </c>
      <c r="M24" s="22">
        <f t="shared" si="11"/>
        <v>8.1890929863369646</v>
      </c>
      <c r="N24" s="22">
        <f t="shared" si="12"/>
        <v>6.171526464094125</v>
      </c>
      <c r="O24" s="22">
        <f t="shared" si="13"/>
        <v>2.7069153423179437</v>
      </c>
      <c r="P24" s="22">
        <f t="shared" si="14"/>
        <v>13.806501365629074</v>
      </c>
      <c r="Q24" s="42">
        <f t="shared" si="4"/>
        <v>1222.6465585746053</v>
      </c>
      <c r="R24" s="42">
        <f t="shared" si="5"/>
        <v>1277.0890512192495</v>
      </c>
      <c r="S24" s="42">
        <f t="shared" si="6"/>
        <v>1060.3916770606525</v>
      </c>
      <c r="T24" s="42">
        <f t="shared" si="7"/>
        <v>474.73881273572096</v>
      </c>
      <c r="U24" s="42">
        <f t="shared" si="8"/>
        <v>1395.6992230514431</v>
      </c>
      <c r="V24" s="42">
        <f t="shared" si="9"/>
        <v>5430.5653226416707</v>
      </c>
    </row>
    <row r="25" spans="1:22">
      <c r="A25" s="40">
        <v>36830</v>
      </c>
      <c r="B25" s="41">
        <v>139.34</v>
      </c>
      <c r="C25" s="41">
        <v>160.41</v>
      </c>
      <c r="D25" s="41">
        <v>165.82</v>
      </c>
      <c r="E25" s="41">
        <v>171.98</v>
      </c>
      <c r="F25" s="22">
        <v>101.56</v>
      </c>
      <c r="L25" s="22">
        <f t="shared" si="10"/>
        <v>9.0552996487528148</v>
      </c>
      <c r="M25" s="22">
        <f t="shared" si="11"/>
        <v>8.1890929863369646</v>
      </c>
      <c r="N25" s="22">
        <f t="shared" si="12"/>
        <v>6.171526464094125</v>
      </c>
      <c r="O25" s="22">
        <f t="shared" si="13"/>
        <v>2.7069153423179437</v>
      </c>
      <c r="P25" s="22">
        <f t="shared" si="14"/>
        <v>13.806501365629074</v>
      </c>
      <c r="Q25" s="42">
        <f t="shared" si="4"/>
        <v>1261.7654530572172</v>
      </c>
      <c r="R25" s="42">
        <f t="shared" si="5"/>
        <v>1313.6124059383123</v>
      </c>
      <c r="S25" s="42">
        <f t="shared" si="6"/>
        <v>1023.3625182760877</v>
      </c>
      <c r="T25" s="42">
        <f t="shared" si="7"/>
        <v>465.53530057183991</v>
      </c>
      <c r="U25" s="42">
        <f t="shared" si="8"/>
        <v>1402.1882786932888</v>
      </c>
      <c r="V25" s="42">
        <f t="shared" si="9"/>
        <v>5466.4639565367452</v>
      </c>
    </row>
    <row r="26" spans="1:22">
      <c r="A26" s="40">
        <v>36860</v>
      </c>
      <c r="B26" s="41">
        <v>130.26</v>
      </c>
      <c r="C26" s="41">
        <v>143.63</v>
      </c>
      <c r="D26" s="41">
        <v>147.25</v>
      </c>
      <c r="E26" s="41">
        <v>161.51</v>
      </c>
      <c r="F26" s="22">
        <v>102.73</v>
      </c>
      <c r="L26" s="22">
        <f t="shared" si="10"/>
        <v>9.0552996487528148</v>
      </c>
      <c r="M26" s="22">
        <f t="shared" si="11"/>
        <v>8.1890929863369646</v>
      </c>
      <c r="N26" s="22">
        <f t="shared" si="12"/>
        <v>6.171526464094125</v>
      </c>
      <c r="O26" s="22">
        <f t="shared" si="13"/>
        <v>2.7069153423179437</v>
      </c>
      <c r="P26" s="22">
        <f t="shared" si="14"/>
        <v>13.806501365629074</v>
      </c>
      <c r="Q26" s="42">
        <f t="shared" si="4"/>
        <v>1179.5433322465415</v>
      </c>
      <c r="R26" s="42">
        <f t="shared" si="5"/>
        <v>1176.1994256275782</v>
      </c>
      <c r="S26" s="42">
        <f t="shared" si="6"/>
        <v>908.75727183785989</v>
      </c>
      <c r="T26" s="42">
        <f t="shared" si="7"/>
        <v>437.19389693777106</v>
      </c>
      <c r="U26" s="42">
        <f t="shared" si="8"/>
        <v>1418.341885291075</v>
      </c>
      <c r="V26" s="42">
        <f t="shared" si="9"/>
        <v>5120.0358119408256</v>
      </c>
    </row>
    <row r="27" spans="1:22">
      <c r="A27" s="40">
        <v>36889</v>
      </c>
      <c r="B27" s="41">
        <v>128.94999999999999</v>
      </c>
      <c r="C27" s="41">
        <v>132.97999999999999</v>
      </c>
      <c r="D27" s="41">
        <v>139.63999999999999</v>
      </c>
      <c r="E27" s="41">
        <v>143.72999999999999</v>
      </c>
      <c r="F27" s="22">
        <v>104.51</v>
      </c>
      <c r="G27" s="10">
        <v>77.005466499115585</v>
      </c>
      <c r="H27" s="10">
        <v>129.33617693854256</v>
      </c>
      <c r="I27" s="10">
        <v>333.63423839033874</v>
      </c>
      <c r="J27" s="10">
        <v>115.33136830661843</v>
      </c>
      <c r="K27" s="10">
        <v>-55.307250134614151</v>
      </c>
      <c r="L27" s="22">
        <f t="shared" si="10"/>
        <v>9.6524727119487483</v>
      </c>
      <c r="M27" s="22">
        <f t="shared" si="11"/>
        <v>9.1616916999671538</v>
      </c>
      <c r="N27" s="22">
        <f t="shared" si="12"/>
        <v>8.560771940965644</v>
      </c>
      <c r="O27" s="22">
        <f t="shared" si="13"/>
        <v>3.5093321537464446</v>
      </c>
      <c r="P27" s="22">
        <f t="shared" si="14"/>
        <v>13.277296025139034</v>
      </c>
      <c r="Q27" s="42">
        <f t="shared" si="4"/>
        <v>1244.6863562057911</v>
      </c>
      <c r="R27" s="42">
        <f t="shared" si="5"/>
        <v>1218.3217622616321</v>
      </c>
      <c r="S27" s="42">
        <f t="shared" si="6"/>
        <v>1195.4261938364425</v>
      </c>
      <c r="T27" s="42">
        <f t="shared" si="7"/>
        <v>504.39631045797643</v>
      </c>
      <c r="U27" s="42">
        <f t="shared" si="8"/>
        <v>1387.6102075872805</v>
      </c>
      <c r="V27" s="42">
        <f t="shared" si="9"/>
        <v>5550.4408303491227</v>
      </c>
    </row>
    <row r="28" spans="1:22">
      <c r="A28" s="40">
        <v>36922</v>
      </c>
      <c r="B28" s="41">
        <v>130.21</v>
      </c>
      <c r="C28" s="41">
        <v>139.11000000000001</v>
      </c>
      <c r="D28" s="41">
        <v>160.08000000000001</v>
      </c>
      <c r="E28" s="41">
        <v>144.66</v>
      </c>
      <c r="F28" s="22">
        <v>105.26</v>
      </c>
      <c r="G28" s="22"/>
      <c r="H28" s="22"/>
      <c r="I28" s="22"/>
      <c r="J28" s="22"/>
      <c r="K28" s="22"/>
      <c r="L28" s="22">
        <f t="shared" si="10"/>
        <v>9.6524727119487483</v>
      </c>
      <c r="M28" s="22">
        <f t="shared" si="11"/>
        <v>9.1616916999671538</v>
      </c>
      <c r="N28" s="22">
        <f t="shared" si="12"/>
        <v>8.560771940965644</v>
      </c>
      <c r="O28" s="22">
        <f t="shared" si="13"/>
        <v>3.5093321537464446</v>
      </c>
      <c r="P28" s="22">
        <f t="shared" si="14"/>
        <v>13.277296025139034</v>
      </c>
      <c r="Q28" s="42">
        <f t="shared" si="4"/>
        <v>1256.8484718228467</v>
      </c>
      <c r="R28" s="42">
        <f t="shared" si="5"/>
        <v>1274.4829323824308</v>
      </c>
      <c r="S28" s="42">
        <f t="shared" si="6"/>
        <v>1370.4083723097804</v>
      </c>
      <c r="T28" s="42">
        <f t="shared" si="7"/>
        <v>507.65998936096065</v>
      </c>
      <c r="U28" s="42">
        <f t="shared" si="8"/>
        <v>1397.5681796061347</v>
      </c>
      <c r="V28" s="42">
        <f t="shared" si="9"/>
        <v>5806.9679454821535</v>
      </c>
    </row>
    <row r="29" spans="1:22">
      <c r="A29" s="40">
        <v>36950</v>
      </c>
      <c r="B29" s="41">
        <v>119.97</v>
      </c>
      <c r="C29" s="41">
        <v>127.5</v>
      </c>
      <c r="D29" s="41">
        <v>149.07</v>
      </c>
      <c r="E29" s="41">
        <v>140</v>
      </c>
      <c r="F29" s="22">
        <v>105.73</v>
      </c>
      <c r="L29" s="22">
        <f t="shared" si="10"/>
        <v>9.6524727119487483</v>
      </c>
      <c r="M29" s="22">
        <f t="shared" si="11"/>
        <v>9.1616916999671538</v>
      </c>
      <c r="N29" s="22">
        <f t="shared" si="12"/>
        <v>8.560771940965644</v>
      </c>
      <c r="O29" s="22">
        <f t="shared" si="13"/>
        <v>3.5093321537464446</v>
      </c>
      <c r="P29" s="22">
        <f t="shared" si="14"/>
        <v>13.277296025139034</v>
      </c>
      <c r="Q29" s="42">
        <f t="shared" si="4"/>
        <v>1158.0071512524914</v>
      </c>
      <c r="R29" s="42">
        <f t="shared" si="5"/>
        <v>1168.115691745812</v>
      </c>
      <c r="S29" s="42">
        <f t="shared" si="6"/>
        <v>1276.1542732397486</v>
      </c>
      <c r="T29" s="42">
        <f t="shared" si="7"/>
        <v>491.30650152450227</v>
      </c>
      <c r="U29" s="42">
        <f t="shared" si="8"/>
        <v>1403.80850873795</v>
      </c>
      <c r="V29" s="42">
        <f t="shared" si="9"/>
        <v>5497.3921265005047</v>
      </c>
    </row>
    <row r="30" spans="1:22">
      <c r="A30" s="40">
        <v>36980</v>
      </c>
      <c r="B30" s="41">
        <v>115.23</v>
      </c>
      <c r="C30" s="41">
        <v>123.9</v>
      </c>
      <c r="D30" s="41">
        <v>139.13</v>
      </c>
      <c r="E30" s="41">
        <v>138.22</v>
      </c>
      <c r="F30" s="22">
        <v>106.58</v>
      </c>
      <c r="G30" s="10">
        <f t="shared" ref="G30" si="45">B$1*600</f>
        <v>134.55000000000001</v>
      </c>
      <c r="H30" s="10">
        <f t="shared" ref="H30" si="46">C$1*600</f>
        <v>131.69999999999999</v>
      </c>
      <c r="I30" s="10">
        <f t="shared" ref="I30" si="47">D$1*600</f>
        <v>129.22499999999999</v>
      </c>
      <c r="J30" s="10">
        <f t="shared" ref="J30" si="48">E$1*600</f>
        <v>54.524999999999999</v>
      </c>
      <c r="K30" s="10">
        <f t="shared" ref="K30" si="49">F$1*600</f>
        <v>150</v>
      </c>
      <c r="L30" s="22">
        <f t="shared" si="10"/>
        <v>10.820137382607431</v>
      </c>
      <c r="M30" s="22">
        <f t="shared" si="11"/>
        <v>10.224645695124538</v>
      </c>
      <c r="N30" s="22">
        <f t="shared" si="12"/>
        <v>9.4895795309893636</v>
      </c>
      <c r="O30" s="22">
        <f t="shared" si="13"/>
        <v>3.9038119685344634</v>
      </c>
      <c r="P30" s="22">
        <f t="shared" si="14"/>
        <v>14.684689532363654</v>
      </c>
      <c r="Q30" s="42">
        <f t="shared" si="4"/>
        <v>1246.8044305978542</v>
      </c>
      <c r="R30" s="42">
        <f t="shared" si="5"/>
        <v>1266.8336016259304</v>
      </c>
      <c r="S30" s="42">
        <f t="shared" si="6"/>
        <v>1320.2852001465501</v>
      </c>
      <c r="T30" s="42">
        <f t="shared" si="7"/>
        <v>539.58489029083353</v>
      </c>
      <c r="U30" s="42">
        <f t="shared" si="8"/>
        <v>1565.0942103593181</v>
      </c>
      <c r="V30" s="42">
        <f t="shared" si="9"/>
        <v>5938.6023330204862</v>
      </c>
    </row>
    <row r="31" spans="1:22">
      <c r="A31" s="40">
        <v>37011</v>
      </c>
      <c r="B31" s="41">
        <v>122.75</v>
      </c>
      <c r="C31" s="41">
        <v>133.02000000000001</v>
      </c>
      <c r="D31" s="41">
        <v>145.18</v>
      </c>
      <c r="E31" s="41">
        <v>146.80000000000001</v>
      </c>
      <c r="F31" s="22">
        <v>105.22</v>
      </c>
      <c r="L31" s="22">
        <f t="shared" si="10"/>
        <v>10.820137382607431</v>
      </c>
      <c r="M31" s="22">
        <f t="shared" si="11"/>
        <v>10.224645695124538</v>
      </c>
      <c r="N31" s="22">
        <f t="shared" si="12"/>
        <v>9.4895795309893636</v>
      </c>
      <c r="O31" s="22">
        <f t="shared" si="13"/>
        <v>3.9038119685344634</v>
      </c>
      <c r="P31" s="22">
        <f t="shared" si="14"/>
        <v>14.684689532363654</v>
      </c>
      <c r="Q31" s="42">
        <f t="shared" si="4"/>
        <v>1328.171863715062</v>
      </c>
      <c r="R31" s="42">
        <f t="shared" si="5"/>
        <v>1360.0823703654662</v>
      </c>
      <c r="S31" s="42">
        <f t="shared" si="6"/>
        <v>1377.6971563090358</v>
      </c>
      <c r="T31" s="42">
        <f t="shared" si="7"/>
        <v>573.07959698085926</v>
      </c>
      <c r="U31" s="42">
        <f t="shared" si="8"/>
        <v>1545.1230325953036</v>
      </c>
      <c r="V31" s="42">
        <f t="shared" si="9"/>
        <v>6184.1540199657275</v>
      </c>
    </row>
    <row r="32" spans="1:22">
      <c r="A32" s="40">
        <v>37042</v>
      </c>
      <c r="B32" s="41">
        <v>121.65</v>
      </c>
      <c r="C32" s="41">
        <v>139.83000000000001</v>
      </c>
      <c r="D32" s="41">
        <v>153.16999999999999</v>
      </c>
      <c r="E32" s="41">
        <v>152.85</v>
      </c>
      <c r="F32" s="22">
        <v>105.48</v>
      </c>
      <c r="L32" s="22">
        <f t="shared" si="10"/>
        <v>10.820137382607431</v>
      </c>
      <c r="M32" s="22">
        <f t="shared" si="11"/>
        <v>10.224645695124538</v>
      </c>
      <c r="N32" s="22">
        <f t="shared" si="12"/>
        <v>9.4895795309893636</v>
      </c>
      <c r="O32" s="22">
        <f t="shared" si="13"/>
        <v>3.9038119685344634</v>
      </c>
      <c r="P32" s="22">
        <f t="shared" si="14"/>
        <v>14.684689532363654</v>
      </c>
      <c r="Q32" s="42">
        <f t="shared" si="4"/>
        <v>1316.2697125941941</v>
      </c>
      <c r="R32" s="42">
        <f t="shared" si="5"/>
        <v>1429.7122075492643</v>
      </c>
      <c r="S32" s="42">
        <f t="shared" si="6"/>
        <v>1453.5188967616407</v>
      </c>
      <c r="T32" s="42">
        <f t="shared" si="7"/>
        <v>596.69765939049273</v>
      </c>
      <c r="U32" s="42">
        <f t="shared" si="8"/>
        <v>1548.9410518737184</v>
      </c>
      <c r="V32" s="42">
        <f t="shared" si="9"/>
        <v>6345.1395281693103</v>
      </c>
    </row>
    <row r="33" spans="1:22">
      <c r="A33" s="40">
        <v>37071</v>
      </c>
      <c r="B33" s="41">
        <v>116.98</v>
      </c>
      <c r="C33" s="41">
        <v>136.62</v>
      </c>
      <c r="D33" s="41">
        <v>149.81</v>
      </c>
      <c r="E33" s="41">
        <v>145.63999999999999</v>
      </c>
      <c r="F33" s="22">
        <v>106.31</v>
      </c>
      <c r="G33" s="10">
        <f t="shared" ref="G33" si="50">B$1*600</f>
        <v>134.55000000000001</v>
      </c>
      <c r="H33" s="10">
        <f t="shared" ref="H33" si="51">C$1*600</f>
        <v>131.69999999999999</v>
      </c>
      <c r="I33" s="10">
        <f t="shared" ref="I33" si="52">D$1*600</f>
        <v>129.22499999999999</v>
      </c>
      <c r="J33" s="10">
        <f t="shared" ref="J33" si="53">E$1*600</f>
        <v>54.524999999999999</v>
      </c>
      <c r="K33" s="10">
        <f t="shared" ref="K33" si="54">F$1*600</f>
        <v>150</v>
      </c>
      <c r="L33" s="22">
        <f t="shared" si="10"/>
        <v>11.97033399741338</v>
      </c>
      <c r="M33" s="22">
        <f t="shared" si="11"/>
        <v>11.188633398242676</v>
      </c>
      <c r="N33" s="22">
        <f t="shared" si="12"/>
        <v>10.35217214830463</v>
      </c>
      <c r="O33" s="22">
        <f t="shared" si="13"/>
        <v>4.2781940064361388</v>
      </c>
      <c r="P33" s="22">
        <f t="shared" si="14"/>
        <v>16.095657456359515</v>
      </c>
      <c r="Q33" s="42">
        <f t="shared" si="4"/>
        <v>1400.2896710174173</v>
      </c>
      <c r="R33" s="42">
        <f t="shared" si="5"/>
        <v>1528.5910948679143</v>
      </c>
      <c r="S33" s="42">
        <f t="shared" si="6"/>
        <v>1550.8589095375166</v>
      </c>
      <c r="T33" s="42">
        <f t="shared" si="7"/>
        <v>623.07617509735917</v>
      </c>
      <c r="U33" s="42">
        <f t="shared" si="8"/>
        <v>1711.1293441855801</v>
      </c>
      <c r="V33" s="42">
        <f t="shared" si="9"/>
        <v>6813.9451947057878</v>
      </c>
    </row>
    <row r="34" spans="1:22">
      <c r="A34" s="40">
        <v>37103</v>
      </c>
      <c r="B34" s="41">
        <v>113.4</v>
      </c>
      <c r="C34" s="41">
        <v>130.84</v>
      </c>
      <c r="D34" s="41">
        <v>135.41999999999999</v>
      </c>
      <c r="E34" s="41">
        <v>131.75</v>
      </c>
      <c r="F34" s="22">
        <v>107.92</v>
      </c>
      <c r="L34" s="22">
        <f t="shared" si="10"/>
        <v>11.97033399741338</v>
      </c>
      <c r="M34" s="22">
        <f t="shared" si="11"/>
        <v>11.188633398242676</v>
      </c>
      <c r="N34" s="22">
        <f t="shared" si="12"/>
        <v>10.35217214830463</v>
      </c>
      <c r="O34" s="22">
        <f t="shared" si="13"/>
        <v>4.2781940064361388</v>
      </c>
      <c r="P34" s="22">
        <f t="shared" si="14"/>
        <v>16.095657456359515</v>
      </c>
      <c r="Q34" s="42">
        <f t="shared" si="4"/>
        <v>1357.4358753066774</v>
      </c>
      <c r="R34" s="42">
        <f t="shared" si="5"/>
        <v>1463.9207938260718</v>
      </c>
      <c r="S34" s="42">
        <f t="shared" si="6"/>
        <v>1401.8911523234128</v>
      </c>
      <c r="T34" s="42">
        <f t="shared" si="7"/>
        <v>563.65206034796131</v>
      </c>
      <c r="U34" s="42">
        <f t="shared" si="8"/>
        <v>1737.0433526903189</v>
      </c>
      <c r="V34" s="42">
        <f t="shared" si="9"/>
        <v>6523.9432344944416</v>
      </c>
    </row>
    <row r="35" spans="1:22">
      <c r="A35" s="40">
        <v>37134</v>
      </c>
      <c r="B35" s="41">
        <v>106.15</v>
      </c>
      <c r="C35" s="41">
        <v>117.54</v>
      </c>
      <c r="D35" s="41">
        <v>128.91999999999999</v>
      </c>
      <c r="E35" s="41">
        <v>123.81</v>
      </c>
      <c r="F35" s="22">
        <v>109</v>
      </c>
      <c r="L35" s="22">
        <f t="shared" si="10"/>
        <v>11.97033399741338</v>
      </c>
      <c r="M35" s="22">
        <f t="shared" si="11"/>
        <v>11.188633398242676</v>
      </c>
      <c r="N35" s="22">
        <f t="shared" si="12"/>
        <v>10.35217214830463</v>
      </c>
      <c r="O35" s="22">
        <f t="shared" si="13"/>
        <v>4.2781940064361388</v>
      </c>
      <c r="P35" s="22">
        <f t="shared" si="14"/>
        <v>16.095657456359515</v>
      </c>
      <c r="Q35" s="42">
        <f t="shared" si="4"/>
        <v>1270.6509538254304</v>
      </c>
      <c r="R35" s="42">
        <f t="shared" si="5"/>
        <v>1315.111969629444</v>
      </c>
      <c r="S35" s="42">
        <f t="shared" si="6"/>
        <v>1334.6020333594329</v>
      </c>
      <c r="T35" s="42">
        <f t="shared" si="7"/>
        <v>529.68319993685839</v>
      </c>
      <c r="U35" s="42">
        <f t="shared" si="8"/>
        <v>1754.4266627431871</v>
      </c>
      <c r="V35" s="42">
        <f t="shared" si="9"/>
        <v>6204.4748194943531</v>
      </c>
    </row>
    <row r="36" spans="1:22">
      <c r="A36" s="40">
        <v>37162</v>
      </c>
      <c r="B36" s="41">
        <v>95.24</v>
      </c>
      <c r="C36" s="41">
        <v>108.08</v>
      </c>
      <c r="D36" s="41">
        <v>108.42</v>
      </c>
      <c r="E36" s="41">
        <v>110.18</v>
      </c>
      <c r="F36" s="22">
        <v>109.79</v>
      </c>
      <c r="G36" s="10">
        <f t="shared" ref="G36" si="55">B$1*600</f>
        <v>134.55000000000001</v>
      </c>
      <c r="H36" s="10">
        <f t="shared" ref="H36" si="56">C$1*600</f>
        <v>131.69999999999999</v>
      </c>
      <c r="I36" s="10">
        <f t="shared" ref="I36" si="57">D$1*600</f>
        <v>129.22499999999999</v>
      </c>
      <c r="J36" s="10">
        <f t="shared" ref="J36" si="58">E$1*600</f>
        <v>54.524999999999999</v>
      </c>
      <c r="K36" s="10">
        <f t="shared" ref="K36" si="59">F$1*600</f>
        <v>150</v>
      </c>
      <c r="L36" s="22">
        <f t="shared" si="10"/>
        <v>13.38308074247848</v>
      </c>
      <c r="M36" s="22">
        <f t="shared" si="11"/>
        <v>12.407175219116102</v>
      </c>
      <c r="N36" s="22">
        <f t="shared" si="12"/>
        <v>11.544064788038996</v>
      </c>
      <c r="O36" s="22">
        <f t="shared" si="13"/>
        <v>4.7730660340273534</v>
      </c>
      <c r="P36" s="22">
        <f t="shared" si="14"/>
        <v>17.461902105234639</v>
      </c>
      <c r="Q36" s="42">
        <f t="shared" si="4"/>
        <v>1274.6046099136504</v>
      </c>
      <c r="R36" s="42">
        <f t="shared" si="5"/>
        <v>1340.9674976820684</v>
      </c>
      <c r="S36" s="42">
        <f t="shared" si="6"/>
        <v>1251.6075043191879</v>
      </c>
      <c r="T36" s="42">
        <f t="shared" si="7"/>
        <v>525.8964156291338</v>
      </c>
      <c r="U36" s="42">
        <f t="shared" si="8"/>
        <v>1917.1422321337111</v>
      </c>
      <c r="V36" s="42">
        <f t="shared" si="9"/>
        <v>6310.218259677752</v>
      </c>
    </row>
    <row r="37" spans="1:22">
      <c r="A37" s="40">
        <v>37195</v>
      </c>
      <c r="B37" s="41">
        <v>99.34</v>
      </c>
      <c r="C37" s="41">
        <v>110.7</v>
      </c>
      <c r="D37" s="41">
        <v>116.37</v>
      </c>
      <c r="E37" s="41">
        <v>112.55</v>
      </c>
      <c r="F37" s="22">
        <v>112.55</v>
      </c>
      <c r="L37" s="22">
        <f t="shared" si="10"/>
        <v>13.38308074247848</v>
      </c>
      <c r="M37" s="22">
        <f t="shared" si="11"/>
        <v>12.407175219116102</v>
      </c>
      <c r="N37" s="22">
        <f t="shared" si="12"/>
        <v>11.544064788038996</v>
      </c>
      <c r="O37" s="22">
        <f t="shared" si="13"/>
        <v>4.7730660340273534</v>
      </c>
      <c r="P37" s="22">
        <f t="shared" si="14"/>
        <v>17.461902105234639</v>
      </c>
      <c r="Q37" s="42">
        <f t="shared" si="4"/>
        <v>1329.4752409578123</v>
      </c>
      <c r="R37" s="42">
        <f t="shared" si="5"/>
        <v>1373.4742967561524</v>
      </c>
      <c r="S37" s="42">
        <f t="shared" si="6"/>
        <v>1343.382819384098</v>
      </c>
      <c r="T37" s="42">
        <f t="shared" si="7"/>
        <v>537.20858212977862</v>
      </c>
      <c r="U37" s="42">
        <f t="shared" si="8"/>
        <v>1965.3370819441586</v>
      </c>
      <c r="V37" s="42">
        <f t="shared" si="9"/>
        <v>6548.8780211720004</v>
      </c>
    </row>
    <row r="38" spans="1:22">
      <c r="A38" s="40">
        <v>37225</v>
      </c>
      <c r="B38" s="41">
        <v>103.87</v>
      </c>
      <c r="C38" s="41">
        <v>119.82</v>
      </c>
      <c r="D38" s="41">
        <v>129.16</v>
      </c>
      <c r="E38" s="41">
        <v>116.38</v>
      </c>
      <c r="F38" s="22">
        <v>111.95</v>
      </c>
      <c r="L38" s="22">
        <f t="shared" si="10"/>
        <v>13.38308074247848</v>
      </c>
      <c r="M38" s="22">
        <f t="shared" si="11"/>
        <v>12.407175219116102</v>
      </c>
      <c r="N38" s="22">
        <f t="shared" si="12"/>
        <v>11.544064788038996</v>
      </c>
      <c r="O38" s="22">
        <f t="shared" si="13"/>
        <v>4.7730660340273534</v>
      </c>
      <c r="P38" s="22">
        <f t="shared" si="14"/>
        <v>17.461902105234639</v>
      </c>
      <c r="Q38" s="42">
        <f t="shared" si="4"/>
        <v>1390.1005967212398</v>
      </c>
      <c r="R38" s="42">
        <f t="shared" si="5"/>
        <v>1486.6277347544913</v>
      </c>
      <c r="S38" s="42">
        <f t="shared" si="6"/>
        <v>1491.0314080231167</v>
      </c>
      <c r="T38" s="42">
        <f t="shared" si="7"/>
        <v>555.48942504010336</v>
      </c>
      <c r="U38" s="42">
        <f t="shared" si="8"/>
        <v>1954.8599406810179</v>
      </c>
      <c r="V38" s="42">
        <f t="shared" si="9"/>
        <v>6878.109105219969</v>
      </c>
    </row>
    <row r="39" spans="1:22">
      <c r="A39" s="40">
        <v>37256</v>
      </c>
      <c r="B39" s="41">
        <v>107.1</v>
      </c>
      <c r="C39" s="41">
        <v>121.15</v>
      </c>
      <c r="D39" s="41">
        <v>140.01</v>
      </c>
      <c r="E39" s="41">
        <v>111.83</v>
      </c>
      <c r="F39" s="22">
        <v>110.85</v>
      </c>
      <c r="G39" s="10">
        <v>275.94267913995446</v>
      </c>
      <c r="H39" s="10">
        <v>169.93606245709719</v>
      </c>
      <c r="I39" s="10">
        <v>25.339396347811402</v>
      </c>
      <c r="J39" s="10">
        <v>158.89232061058695</v>
      </c>
      <c r="K39" s="10">
        <v>-30.110458555449441</v>
      </c>
      <c r="L39" s="22">
        <f t="shared" si="10"/>
        <v>15.959576346026141</v>
      </c>
      <c r="M39" s="22">
        <f t="shared" si="11"/>
        <v>13.809866613726891</v>
      </c>
      <c r="N39" s="22">
        <f t="shared" si="12"/>
        <v>11.725047548897589</v>
      </c>
      <c r="O39" s="22">
        <f t="shared" si="13"/>
        <v>6.1939040972535624</v>
      </c>
      <c r="P39" s="22">
        <f t="shared" si="14"/>
        <v>17.190269641946866</v>
      </c>
      <c r="Q39" s="42">
        <f t="shared" si="4"/>
        <v>1709.2706266593996</v>
      </c>
      <c r="R39" s="42">
        <f t="shared" si="5"/>
        <v>1673.0653402530129</v>
      </c>
      <c r="S39" s="42">
        <f t="shared" si="6"/>
        <v>1641.6239073211514</v>
      </c>
      <c r="T39" s="42">
        <f t="shared" si="7"/>
        <v>692.66429519586586</v>
      </c>
      <c r="U39" s="42">
        <f t="shared" si="8"/>
        <v>1905.54138980981</v>
      </c>
      <c r="V39" s="42">
        <f t="shared" si="9"/>
        <v>7622.1655592392399</v>
      </c>
    </row>
    <row r="40" spans="1:22">
      <c r="A40" s="40">
        <v>37287</v>
      </c>
      <c r="B40" s="41">
        <v>104.92</v>
      </c>
      <c r="C40" s="41">
        <v>123.44</v>
      </c>
      <c r="D40" s="41">
        <v>149.52000000000001</v>
      </c>
      <c r="E40" s="41">
        <v>109.23</v>
      </c>
      <c r="F40" s="22">
        <v>111.15</v>
      </c>
      <c r="G40" s="22"/>
      <c r="H40" s="22"/>
      <c r="I40" s="22"/>
      <c r="J40" s="22"/>
      <c r="K40" s="22"/>
      <c r="L40" s="22">
        <f t="shared" si="10"/>
        <v>15.959576346026141</v>
      </c>
      <c r="M40" s="22">
        <f t="shared" si="11"/>
        <v>13.809866613726891</v>
      </c>
      <c r="N40" s="22">
        <f t="shared" si="12"/>
        <v>11.725047548897589</v>
      </c>
      <c r="O40" s="22">
        <f t="shared" si="13"/>
        <v>6.1939040972535624</v>
      </c>
      <c r="P40" s="22">
        <f t="shared" si="14"/>
        <v>17.190269641946866</v>
      </c>
      <c r="Q40" s="42">
        <f t="shared" si="4"/>
        <v>1674.4787502250629</v>
      </c>
      <c r="R40" s="42">
        <f t="shared" si="5"/>
        <v>1704.6899347984474</v>
      </c>
      <c r="S40" s="42">
        <f t="shared" si="6"/>
        <v>1753.1291095111676</v>
      </c>
      <c r="T40" s="42">
        <f t="shared" si="7"/>
        <v>676.56014454300669</v>
      </c>
      <c r="U40" s="42">
        <f t="shared" si="8"/>
        <v>1910.6984707023942</v>
      </c>
      <c r="V40" s="42">
        <f t="shared" si="9"/>
        <v>7719.556409780078</v>
      </c>
    </row>
    <row r="41" spans="1:22">
      <c r="A41" s="40">
        <v>37315</v>
      </c>
      <c r="B41" s="41">
        <v>104.25</v>
      </c>
      <c r="C41" s="41">
        <v>120.31</v>
      </c>
      <c r="D41" s="41">
        <v>151.1</v>
      </c>
      <c r="E41" s="41">
        <v>111.56</v>
      </c>
      <c r="F41" s="22">
        <v>111.28</v>
      </c>
      <c r="L41" s="22">
        <f t="shared" si="10"/>
        <v>15.959576346026141</v>
      </c>
      <c r="M41" s="22">
        <f t="shared" si="11"/>
        <v>13.809866613726891</v>
      </c>
      <c r="N41" s="22">
        <f t="shared" si="12"/>
        <v>11.725047548897589</v>
      </c>
      <c r="O41" s="22">
        <f t="shared" si="13"/>
        <v>6.1939040972535624</v>
      </c>
      <c r="P41" s="22">
        <f t="shared" si="14"/>
        <v>17.190269641946866</v>
      </c>
      <c r="Q41" s="42">
        <f t="shared" si="4"/>
        <v>1663.7858340732253</v>
      </c>
      <c r="R41" s="42">
        <f t="shared" si="5"/>
        <v>1661.4650522974823</v>
      </c>
      <c r="S41" s="42">
        <f t="shared" si="6"/>
        <v>1771.6546846384256</v>
      </c>
      <c r="T41" s="42">
        <f t="shared" si="7"/>
        <v>690.99194108960739</v>
      </c>
      <c r="U41" s="42">
        <f t="shared" si="8"/>
        <v>1912.9332057558472</v>
      </c>
      <c r="V41" s="42">
        <f t="shared" si="9"/>
        <v>7700.8307178545874</v>
      </c>
    </row>
    <row r="42" spans="1:22">
      <c r="A42" s="40">
        <v>37344</v>
      </c>
      <c r="B42" s="41">
        <v>108.69</v>
      </c>
      <c r="C42" s="41">
        <v>123.62</v>
      </c>
      <c r="D42" s="41">
        <v>158.22</v>
      </c>
      <c r="E42" s="41">
        <v>116.15</v>
      </c>
      <c r="F42" s="22">
        <v>110.14</v>
      </c>
      <c r="G42" s="10">
        <f t="shared" ref="G42" si="60">B$1*600</f>
        <v>134.55000000000001</v>
      </c>
      <c r="H42" s="10">
        <f t="shared" ref="H42" si="61">C$1*600</f>
        <v>131.69999999999999</v>
      </c>
      <c r="I42" s="10">
        <f t="shared" ref="I42" si="62">D$1*600</f>
        <v>129.22499999999999</v>
      </c>
      <c r="J42" s="10">
        <f t="shared" ref="J42" si="63">E$1*600</f>
        <v>54.524999999999999</v>
      </c>
      <c r="K42" s="10">
        <f t="shared" ref="K42" si="64">F$1*600</f>
        <v>150</v>
      </c>
      <c r="L42" s="22">
        <f t="shared" si="10"/>
        <v>17.19750071809349</v>
      </c>
      <c r="M42" s="22">
        <f t="shared" si="11"/>
        <v>14.8752282057023</v>
      </c>
      <c r="N42" s="22">
        <f t="shared" si="12"/>
        <v>12.541790059326106</v>
      </c>
      <c r="O42" s="22">
        <f t="shared" si="13"/>
        <v>6.663340171295749</v>
      </c>
      <c r="P42" s="22">
        <f t="shared" si="14"/>
        <v>18.552172674450951</v>
      </c>
      <c r="Q42" s="42">
        <f t="shared" si="4"/>
        <v>1869.1963530495814</v>
      </c>
      <c r="R42" s="42">
        <f t="shared" si="5"/>
        <v>1838.8757107889182</v>
      </c>
      <c r="S42" s="42">
        <f t="shared" si="6"/>
        <v>1984.3620231865764</v>
      </c>
      <c r="T42" s="42">
        <f t="shared" si="7"/>
        <v>773.94696089600131</v>
      </c>
      <c r="U42" s="42">
        <f t="shared" si="8"/>
        <v>2043.3362983640277</v>
      </c>
      <c r="V42" s="42">
        <f t="shared" si="9"/>
        <v>8509.717346285106</v>
      </c>
    </row>
    <row r="43" spans="1:22">
      <c r="A43" s="40">
        <v>37376</v>
      </c>
      <c r="B43" s="41">
        <v>104.13</v>
      </c>
      <c r="C43" s="41">
        <v>112.08</v>
      </c>
      <c r="D43" s="41">
        <v>153.79</v>
      </c>
      <c r="E43" s="41">
        <v>117.42</v>
      </c>
      <c r="F43" s="22">
        <v>111.34</v>
      </c>
      <c r="L43" s="22">
        <f t="shared" si="10"/>
        <v>17.19750071809349</v>
      </c>
      <c r="M43" s="22">
        <f t="shared" si="11"/>
        <v>14.8752282057023</v>
      </c>
      <c r="N43" s="22">
        <f t="shared" si="12"/>
        <v>12.541790059326106</v>
      </c>
      <c r="O43" s="22">
        <f t="shared" si="13"/>
        <v>6.663340171295749</v>
      </c>
      <c r="P43" s="22">
        <f t="shared" si="14"/>
        <v>18.552172674450951</v>
      </c>
      <c r="Q43" s="42">
        <f t="shared" si="4"/>
        <v>1790.7757497750752</v>
      </c>
      <c r="R43" s="42">
        <f t="shared" si="5"/>
        <v>1667.2155772951137</v>
      </c>
      <c r="S43" s="42">
        <f t="shared" si="6"/>
        <v>1928.8018932237617</v>
      </c>
      <c r="T43" s="42">
        <f t="shared" si="7"/>
        <v>782.40940291354684</v>
      </c>
      <c r="U43" s="42">
        <f t="shared" si="8"/>
        <v>2065.5989055733689</v>
      </c>
      <c r="V43" s="42">
        <f t="shared" si="9"/>
        <v>8234.8015287808666</v>
      </c>
    </row>
    <row r="44" spans="1:22">
      <c r="A44" s="40">
        <v>37407</v>
      </c>
      <c r="B44" s="41">
        <v>99.7</v>
      </c>
      <c r="C44" s="41">
        <v>107.25</v>
      </c>
      <c r="D44" s="41">
        <v>145.58000000000001</v>
      </c>
      <c r="E44" s="41">
        <v>119.1</v>
      </c>
      <c r="F44" s="22">
        <v>111.52</v>
      </c>
      <c r="L44" s="22">
        <f t="shared" si="10"/>
        <v>17.19750071809349</v>
      </c>
      <c r="M44" s="22">
        <f t="shared" si="11"/>
        <v>14.8752282057023</v>
      </c>
      <c r="N44" s="22">
        <f t="shared" si="12"/>
        <v>12.541790059326106</v>
      </c>
      <c r="O44" s="22">
        <f t="shared" si="13"/>
        <v>6.663340171295749</v>
      </c>
      <c r="P44" s="22">
        <f t="shared" si="14"/>
        <v>18.552172674450951</v>
      </c>
      <c r="Q44" s="42">
        <f t="shared" si="4"/>
        <v>1714.590821593921</v>
      </c>
      <c r="R44" s="42">
        <f t="shared" si="5"/>
        <v>1595.3682250615716</v>
      </c>
      <c r="S44" s="42">
        <f t="shared" si="6"/>
        <v>1825.8337968366945</v>
      </c>
      <c r="T44" s="42">
        <f t="shared" si="7"/>
        <v>793.60381440132369</v>
      </c>
      <c r="U44" s="42">
        <f t="shared" si="8"/>
        <v>2068.9382966547701</v>
      </c>
      <c r="V44" s="42">
        <f t="shared" si="9"/>
        <v>7998.3349545482806</v>
      </c>
    </row>
    <row r="45" spans="1:22">
      <c r="A45" s="40">
        <v>37435</v>
      </c>
      <c r="B45" s="41">
        <v>90.85</v>
      </c>
      <c r="C45" s="41">
        <v>93.67</v>
      </c>
      <c r="D45" s="41">
        <v>127.16</v>
      </c>
      <c r="E45" s="41">
        <v>106.69</v>
      </c>
      <c r="F45" s="22">
        <v>113.44</v>
      </c>
      <c r="G45" s="10">
        <f t="shared" ref="G45" si="65">B$1*600</f>
        <v>134.55000000000001</v>
      </c>
      <c r="H45" s="10">
        <f t="shared" ref="H45" si="66">C$1*600</f>
        <v>131.69999999999999</v>
      </c>
      <c r="I45" s="10">
        <f t="shared" ref="I45" si="67">D$1*600</f>
        <v>129.22499999999999</v>
      </c>
      <c r="J45" s="10">
        <f t="shared" ref="J45" si="68">E$1*600</f>
        <v>54.524999999999999</v>
      </c>
      <c r="K45" s="10">
        <f t="shared" ref="K45" si="69">F$1*600</f>
        <v>150</v>
      </c>
      <c r="L45" s="22">
        <f t="shared" si="10"/>
        <v>18.678513376321337</v>
      </c>
      <c r="M45" s="22">
        <f t="shared" si="11"/>
        <v>16.281227992186768</v>
      </c>
      <c r="N45" s="22">
        <f t="shared" si="12"/>
        <v>13.558029442780022</v>
      </c>
      <c r="O45" s="22">
        <f t="shared" si="13"/>
        <v>7.1744002519031165</v>
      </c>
      <c r="P45" s="22">
        <f t="shared" si="14"/>
        <v>19.874457582772532</v>
      </c>
      <c r="Q45" s="42">
        <f t="shared" si="4"/>
        <v>1696.9429402387934</v>
      </c>
      <c r="R45" s="42">
        <f t="shared" si="5"/>
        <v>1525.0626260281347</v>
      </c>
      <c r="S45" s="42">
        <f t="shared" si="6"/>
        <v>1724.0390239439075</v>
      </c>
      <c r="T45" s="42">
        <f t="shared" si="7"/>
        <v>765.43676287554354</v>
      </c>
      <c r="U45" s="42">
        <f t="shared" si="8"/>
        <v>2254.5584681897158</v>
      </c>
      <c r="V45" s="42">
        <f t="shared" si="9"/>
        <v>7966.0398212760956</v>
      </c>
    </row>
    <row r="46" spans="1:22">
      <c r="A46" s="40">
        <v>37468</v>
      </c>
      <c r="B46" s="41">
        <v>81.25</v>
      </c>
      <c r="C46" s="41">
        <v>87.33</v>
      </c>
      <c r="D46" s="41">
        <v>118.03</v>
      </c>
      <c r="E46" s="41">
        <v>100.23</v>
      </c>
      <c r="F46" s="22">
        <v>115.11</v>
      </c>
      <c r="L46" s="22">
        <f t="shared" si="10"/>
        <v>18.678513376321337</v>
      </c>
      <c r="M46" s="22">
        <f t="shared" si="11"/>
        <v>16.281227992186768</v>
      </c>
      <c r="N46" s="22">
        <f t="shared" si="12"/>
        <v>13.558029442780022</v>
      </c>
      <c r="O46" s="22">
        <f t="shared" si="13"/>
        <v>7.1744002519031165</v>
      </c>
      <c r="P46" s="22">
        <f t="shared" si="14"/>
        <v>19.874457582772532</v>
      </c>
      <c r="Q46" s="42">
        <f t="shared" si="4"/>
        <v>1517.6292118261088</v>
      </c>
      <c r="R46" s="42">
        <f t="shared" si="5"/>
        <v>1421.8396405576705</v>
      </c>
      <c r="S46" s="42">
        <f t="shared" si="6"/>
        <v>1600.254215131326</v>
      </c>
      <c r="T46" s="42">
        <f t="shared" si="7"/>
        <v>719.09013724824945</v>
      </c>
      <c r="U46" s="42">
        <f t="shared" si="8"/>
        <v>2287.7488123529461</v>
      </c>
      <c r="V46" s="42">
        <f t="shared" si="9"/>
        <v>7546.5620171163009</v>
      </c>
    </row>
    <row r="47" spans="1:22">
      <c r="A47" s="40">
        <v>37498</v>
      </c>
      <c r="B47" s="41">
        <v>80.95</v>
      </c>
      <c r="C47" s="41">
        <v>87.61</v>
      </c>
      <c r="D47" s="41">
        <v>119.7</v>
      </c>
      <c r="E47" s="41">
        <v>99.39</v>
      </c>
      <c r="F47" s="22">
        <v>116.65</v>
      </c>
      <c r="L47" s="22">
        <f t="shared" si="10"/>
        <v>18.678513376321337</v>
      </c>
      <c r="M47" s="22">
        <f t="shared" si="11"/>
        <v>16.281227992186768</v>
      </c>
      <c r="N47" s="22">
        <f t="shared" si="12"/>
        <v>13.558029442780022</v>
      </c>
      <c r="O47" s="22">
        <f t="shared" si="13"/>
        <v>7.1744002519031165</v>
      </c>
      <c r="P47" s="22">
        <f t="shared" si="14"/>
        <v>19.874457582772532</v>
      </c>
      <c r="Q47" s="42">
        <f t="shared" si="4"/>
        <v>1512.0256578132123</v>
      </c>
      <c r="R47" s="42">
        <f t="shared" si="5"/>
        <v>1426.3983843954827</v>
      </c>
      <c r="S47" s="42">
        <f t="shared" si="6"/>
        <v>1622.8961243007686</v>
      </c>
      <c r="T47" s="42">
        <f t="shared" si="7"/>
        <v>713.06364103665078</v>
      </c>
      <c r="U47" s="42">
        <f t="shared" si="8"/>
        <v>2318.3554770304158</v>
      </c>
      <c r="V47" s="42">
        <f t="shared" si="9"/>
        <v>7592.7392845765298</v>
      </c>
    </row>
    <row r="48" spans="1:22">
      <c r="A48" s="40">
        <v>37529</v>
      </c>
      <c r="B48" s="41">
        <v>69.709999999999994</v>
      </c>
      <c r="C48" s="41">
        <v>77.11</v>
      </c>
      <c r="D48" s="41">
        <v>105.76</v>
      </c>
      <c r="E48" s="41">
        <v>93.42</v>
      </c>
      <c r="F48" s="22">
        <v>118.91</v>
      </c>
      <c r="G48" s="10">
        <f t="shared" ref="G48" si="70">B$1*600</f>
        <v>134.55000000000001</v>
      </c>
      <c r="H48" s="10">
        <f t="shared" ref="H48" si="71">C$1*600</f>
        <v>131.69999999999999</v>
      </c>
      <c r="I48" s="10">
        <f t="shared" ref="I48" si="72">D$1*600</f>
        <v>129.22499999999999</v>
      </c>
      <c r="J48" s="10">
        <f t="shared" ref="J48" si="73">E$1*600</f>
        <v>54.524999999999999</v>
      </c>
      <c r="K48" s="10">
        <f t="shared" ref="K48" si="74">F$1*600</f>
        <v>150</v>
      </c>
      <c r="L48" s="22">
        <f t="shared" si="10"/>
        <v>20.608652524219774</v>
      </c>
      <c r="M48" s="22">
        <f t="shared" si="11"/>
        <v>17.989177674458848</v>
      </c>
      <c r="N48" s="22">
        <f t="shared" si="12"/>
        <v>14.779899715094697</v>
      </c>
      <c r="O48" s="22">
        <f t="shared" si="13"/>
        <v>7.7580547156153834</v>
      </c>
      <c r="P48" s="22">
        <f t="shared" si="14"/>
        <v>21.135915828504597</v>
      </c>
      <c r="Q48" s="42">
        <f t="shared" si="4"/>
        <v>1436.6291674633603</v>
      </c>
      <c r="R48" s="42">
        <f t="shared" si="5"/>
        <v>1387.1454904775217</v>
      </c>
      <c r="S48" s="42">
        <f t="shared" si="6"/>
        <v>1563.1221938684153</v>
      </c>
      <c r="T48" s="42">
        <f t="shared" si="7"/>
        <v>724.75747153278917</v>
      </c>
      <c r="U48" s="42">
        <f t="shared" si="8"/>
        <v>2513.2717511674814</v>
      </c>
      <c r="V48" s="42">
        <f t="shared" si="9"/>
        <v>7624.9260745095671</v>
      </c>
    </row>
    <row r="49" spans="1:22">
      <c r="A49" s="40">
        <v>37560</v>
      </c>
      <c r="B49" s="41">
        <v>76.23</v>
      </c>
      <c r="C49" s="41">
        <v>83.64</v>
      </c>
      <c r="D49" s="41">
        <v>112.3</v>
      </c>
      <c r="E49" s="41">
        <v>89.46</v>
      </c>
      <c r="F49" s="22">
        <v>118.26</v>
      </c>
      <c r="L49" s="22">
        <f t="shared" si="10"/>
        <v>20.608652524219774</v>
      </c>
      <c r="M49" s="22">
        <f t="shared" si="11"/>
        <v>17.989177674458848</v>
      </c>
      <c r="N49" s="22">
        <f t="shared" si="12"/>
        <v>14.779899715094697</v>
      </c>
      <c r="O49" s="22">
        <f t="shared" si="13"/>
        <v>7.7580547156153834</v>
      </c>
      <c r="P49" s="22">
        <f t="shared" si="14"/>
        <v>21.135915828504597</v>
      </c>
      <c r="Q49" s="42">
        <f t="shared" si="4"/>
        <v>1570.9975819212734</v>
      </c>
      <c r="R49" s="42">
        <f t="shared" si="5"/>
        <v>1504.614820691738</v>
      </c>
      <c r="S49" s="42">
        <f t="shared" si="6"/>
        <v>1659.7827380051344</v>
      </c>
      <c r="T49" s="42">
        <f t="shared" si="7"/>
        <v>694.03557485895215</v>
      </c>
      <c r="U49" s="42">
        <f t="shared" si="8"/>
        <v>2499.5334058789535</v>
      </c>
      <c r="V49" s="42">
        <f t="shared" si="9"/>
        <v>7928.9641213560517</v>
      </c>
    </row>
    <row r="50" spans="1:22">
      <c r="A50" s="40">
        <v>37589</v>
      </c>
      <c r="B50" s="41">
        <v>79.53</v>
      </c>
      <c r="C50" s="41">
        <v>88.12</v>
      </c>
      <c r="D50" s="41">
        <v>119.38</v>
      </c>
      <c r="E50" s="41">
        <v>92.16</v>
      </c>
      <c r="F50" s="22">
        <v>118.9</v>
      </c>
      <c r="L50" s="22">
        <f t="shared" si="10"/>
        <v>20.608652524219774</v>
      </c>
      <c r="M50" s="22">
        <f t="shared" si="11"/>
        <v>17.989177674458848</v>
      </c>
      <c r="N50" s="22">
        <f t="shared" si="12"/>
        <v>14.779899715094697</v>
      </c>
      <c r="O50" s="22">
        <f t="shared" si="13"/>
        <v>7.7580547156153834</v>
      </c>
      <c r="P50" s="22">
        <f t="shared" si="14"/>
        <v>21.135915828504597</v>
      </c>
      <c r="Q50" s="42">
        <f t="shared" si="4"/>
        <v>1639.0061352511987</v>
      </c>
      <c r="R50" s="42">
        <f t="shared" si="5"/>
        <v>1585.2063366733137</v>
      </c>
      <c r="S50" s="42">
        <f t="shared" si="6"/>
        <v>1764.4244279880049</v>
      </c>
      <c r="T50" s="42">
        <f t="shared" si="7"/>
        <v>714.98232259111376</v>
      </c>
      <c r="U50" s="42">
        <f t="shared" si="8"/>
        <v>2513.0603920091967</v>
      </c>
      <c r="V50" s="42">
        <f t="shared" si="9"/>
        <v>8216.6796145128283</v>
      </c>
    </row>
    <row r="51" spans="1:22">
      <c r="A51" s="40">
        <v>37621</v>
      </c>
      <c r="B51" s="41">
        <v>72.599999999999994</v>
      </c>
      <c r="C51" s="41">
        <v>78.52</v>
      </c>
      <c r="D51" s="41">
        <v>109.32</v>
      </c>
      <c r="E51" s="41">
        <v>84.99</v>
      </c>
      <c r="F51" s="22">
        <v>121.22</v>
      </c>
      <c r="G51" s="10">
        <v>375.37762069811384</v>
      </c>
      <c r="H51" s="10">
        <v>419.4125862743785</v>
      </c>
      <c r="I51" s="10">
        <v>181.75738487773</v>
      </c>
      <c r="J51" s="10">
        <v>99.075667850480187</v>
      </c>
      <c r="K51" s="10">
        <v>-475.62325970070378</v>
      </c>
      <c r="L51" s="22">
        <f t="shared" si="10"/>
        <v>25.779143167444484</v>
      </c>
      <c r="M51" s="22">
        <f t="shared" si="11"/>
        <v>23.330652283149355</v>
      </c>
      <c r="N51" s="22">
        <f t="shared" si="12"/>
        <v>16.442517578959773</v>
      </c>
      <c r="O51" s="22">
        <f t="shared" si="13"/>
        <v>8.9237879530607316</v>
      </c>
      <c r="P51" s="22">
        <f t="shared" si="14"/>
        <v>17.21227897236944</v>
      </c>
      <c r="Q51" s="42">
        <f t="shared" si="4"/>
        <v>1871.5657939564694</v>
      </c>
      <c r="R51" s="42">
        <f t="shared" si="5"/>
        <v>1831.9228172728872</v>
      </c>
      <c r="S51" s="42">
        <f t="shared" si="6"/>
        <v>1797.4960217318824</v>
      </c>
      <c r="T51" s="42">
        <f t="shared" si="7"/>
        <v>758.43273813063149</v>
      </c>
      <c r="U51" s="42">
        <f t="shared" si="8"/>
        <v>2086.4724570306234</v>
      </c>
      <c r="V51" s="42">
        <f t="shared" si="9"/>
        <v>8345.8898281224938</v>
      </c>
    </row>
    <row r="52" spans="1:22">
      <c r="A52" s="40">
        <v>37652</v>
      </c>
      <c r="B52" s="41">
        <v>67.56</v>
      </c>
      <c r="C52" s="41">
        <v>74.959999999999994</v>
      </c>
      <c r="D52" s="41">
        <v>106.26</v>
      </c>
      <c r="E52" s="41">
        <v>80.77</v>
      </c>
      <c r="F52" s="22">
        <v>122.67</v>
      </c>
      <c r="G52" s="22"/>
      <c r="H52" s="22"/>
      <c r="I52" s="22"/>
      <c r="J52" s="22"/>
      <c r="K52" s="22"/>
      <c r="L52" s="22">
        <f t="shared" si="10"/>
        <v>25.779143167444484</v>
      </c>
      <c r="M52" s="22">
        <f t="shared" si="11"/>
        <v>23.330652283149355</v>
      </c>
      <c r="N52" s="22">
        <f t="shared" si="12"/>
        <v>16.442517578959773</v>
      </c>
      <c r="O52" s="22">
        <f t="shared" si="13"/>
        <v>8.9237879530607316</v>
      </c>
      <c r="P52" s="22">
        <f t="shared" si="14"/>
        <v>17.21227897236944</v>
      </c>
      <c r="Q52" s="42">
        <f t="shared" si="4"/>
        <v>1741.6389123925494</v>
      </c>
      <c r="R52" s="42">
        <f t="shared" si="5"/>
        <v>1748.8656951448754</v>
      </c>
      <c r="S52" s="42">
        <f t="shared" si="6"/>
        <v>1747.1819179402655</v>
      </c>
      <c r="T52" s="42">
        <f t="shared" si="7"/>
        <v>720.77435296871522</v>
      </c>
      <c r="U52" s="42">
        <f t="shared" si="8"/>
        <v>2111.4302615405591</v>
      </c>
      <c r="V52" s="42">
        <f t="shared" si="9"/>
        <v>8069.8911399869648</v>
      </c>
    </row>
    <row r="53" spans="1:22">
      <c r="A53" s="40">
        <v>37680</v>
      </c>
      <c r="B53" s="41">
        <v>64.95</v>
      </c>
      <c r="C53" s="41">
        <v>73.53</v>
      </c>
      <c r="D53" s="41">
        <v>102.5</v>
      </c>
      <c r="E53" s="41">
        <v>80.45</v>
      </c>
      <c r="F53" s="22">
        <v>124.01</v>
      </c>
      <c r="L53" s="22">
        <f t="shared" si="10"/>
        <v>25.779143167444484</v>
      </c>
      <c r="M53" s="22">
        <f t="shared" si="11"/>
        <v>23.330652283149355</v>
      </c>
      <c r="N53" s="22">
        <f t="shared" si="12"/>
        <v>16.442517578959773</v>
      </c>
      <c r="O53" s="22">
        <f t="shared" si="13"/>
        <v>8.9237879530607316</v>
      </c>
      <c r="P53" s="22">
        <f t="shared" si="14"/>
        <v>17.21227897236944</v>
      </c>
      <c r="Q53" s="42">
        <f t="shared" si="4"/>
        <v>1674.3553487255194</v>
      </c>
      <c r="R53" s="42">
        <f t="shared" si="5"/>
        <v>1715.5028623799722</v>
      </c>
      <c r="S53" s="42">
        <f t="shared" si="6"/>
        <v>1685.3580518433766</v>
      </c>
      <c r="T53" s="42">
        <f t="shared" si="7"/>
        <v>717.9187408237359</v>
      </c>
      <c r="U53" s="42">
        <f t="shared" si="8"/>
        <v>2134.4947153635344</v>
      </c>
      <c r="V53" s="42">
        <f t="shared" si="9"/>
        <v>7927.6297191361391</v>
      </c>
    </row>
    <row r="54" spans="1:22">
      <c r="A54" s="40">
        <v>37711</v>
      </c>
      <c r="B54" s="41">
        <v>62.93</v>
      </c>
      <c r="C54" s="41">
        <v>73.13</v>
      </c>
      <c r="D54" s="41">
        <v>98</v>
      </c>
      <c r="E54" s="41">
        <v>76.67</v>
      </c>
      <c r="F54" s="22">
        <v>123.61</v>
      </c>
      <c r="G54" s="10">
        <f t="shared" ref="G54" si="75">B$1*600</f>
        <v>134.55000000000001</v>
      </c>
      <c r="H54" s="10">
        <f t="shared" ref="H54" si="76">C$1*600</f>
        <v>131.69999999999999</v>
      </c>
      <c r="I54" s="10">
        <f t="shared" ref="I54" si="77">D$1*600</f>
        <v>129.22499999999999</v>
      </c>
      <c r="J54" s="10">
        <f t="shared" ref="J54" si="78">E$1*600</f>
        <v>54.524999999999999</v>
      </c>
      <c r="K54" s="10">
        <f t="shared" ref="K54" si="79">F$1*600</f>
        <v>150</v>
      </c>
      <c r="L54" s="22">
        <f t="shared" si="10"/>
        <v>27.917233108648997</v>
      </c>
      <c r="M54" s="22">
        <f t="shared" si="11"/>
        <v>25.131554785542352</v>
      </c>
      <c r="N54" s="22">
        <f t="shared" si="12"/>
        <v>17.761140027939366</v>
      </c>
      <c r="O54" s="22">
        <f t="shared" si="13"/>
        <v>9.6349526850289067</v>
      </c>
      <c r="P54" s="22">
        <f t="shared" si="14"/>
        <v>18.425773026248574</v>
      </c>
      <c r="Q54" s="42">
        <f t="shared" si="4"/>
        <v>1756.8314795272813</v>
      </c>
      <c r="R54" s="42">
        <f t="shared" si="5"/>
        <v>1837.8706014667121</v>
      </c>
      <c r="S54" s="42">
        <f t="shared" si="6"/>
        <v>1740.5917227380578</v>
      </c>
      <c r="T54" s="42">
        <f t="shared" si="7"/>
        <v>738.71182236116624</v>
      </c>
      <c r="U54" s="42">
        <f t="shared" si="8"/>
        <v>2277.6098037745865</v>
      </c>
      <c r="V54" s="42">
        <f t="shared" si="9"/>
        <v>8351.615429867803</v>
      </c>
    </row>
    <row r="55" spans="1:22">
      <c r="A55" s="40">
        <v>37741</v>
      </c>
      <c r="B55" s="41">
        <v>69.48</v>
      </c>
      <c r="C55" s="41">
        <v>77.33</v>
      </c>
      <c r="D55" s="41">
        <v>103.88</v>
      </c>
      <c r="E55" s="41">
        <v>75.599999999999994</v>
      </c>
      <c r="F55" s="22">
        <v>123.73</v>
      </c>
      <c r="L55" s="22">
        <f t="shared" si="10"/>
        <v>27.917233108648997</v>
      </c>
      <c r="M55" s="22">
        <f t="shared" si="11"/>
        <v>25.131554785542352</v>
      </c>
      <c r="N55" s="22">
        <f t="shared" si="12"/>
        <v>17.761140027939366</v>
      </c>
      <c r="O55" s="22">
        <f t="shared" si="13"/>
        <v>9.6349526850289067</v>
      </c>
      <c r="P55" s="22">
        <f t="shared" si="14"/>
        <v>18.425773026248574</v>
      </c>
      <c r="Q55" s="42">
        <f t="shared" si="4"/>
        <v>1939.6893563889323</v>
      </c>
      <c r="R55" s="42">
        <f t="shared" si="5"/>
        <v>1943.4231315659902</v>
      </c>
      <c r="S55" s="42">
        <f t="shared" si="6"/>
        <v>1845.0272261023413</v>
      </c>
      <c r="T55" s="42">
        <f t="shared" si="7"/>
        <v>728.40242298818532</v>
      </c>
      <c r="U55" s="42">
        <f t="shared" si="8"/>
        <v>2279.8208965377362</v>
      </c>
      <c r="V55" s="42">
        <f t="shared" si="9"/>
        <v>8736.363033583184</v>
      </c>
    </row>
    <row r="56" spans="1:22">
      <c r="A56" s="40">
        <v>37771</v>
      </c>
      <c r="B56" s="41">
        <v>69.88</v>
      </c>
      <c r="C56" s="41">
        <v>77.27</v>
      </c>
      <c r="D56" s="41">
        <v>105.34</v>
      </c>
      <c r="E56" s="41">
        <v>75.13</v>
      </c>
      <c r="F56" s="22">
        <v>126.53</v>
      </c>
      <c r="L56" s="22">
        <f t="shared" si="10"/>
        <v>27.917233108648997</v>
      </c>
      <c r="M56" s="22">
        <f t="shared" si="11"/>
        <v>25.131554785542352</v>
      </c>
      <c r="N56" s="22">
        <f t="shared" si="12"/>
        <v>17.761140027939366</v>
      </c>
      <c r="O56" s="22">
        <f t="shared" si="13"/>
        <v>9.6349526850289067</v>
      </c>
      <c r="P56" s="22">
        <f t="shared" si="14"/>
        <v>18.425773026248574</v>
      </c>
      <c r="Q56" s="42">
        <f t="shared" si="4"/>
        <v>1950.8562496323918</v>
      </c>
      <c r="R56" s="42">
        <f t="shared" si="5"/>
        <v>1941.9152382788575</v>
      </c>
      <c r="S56" s="42">
        <f t="shared" si="6"/>
        <v>1870.9584905431329</v>
      </c>
      <c r="T56" s="42">
        <f t="shared" si="7"/>
        <v>723.87399522622172</v>
      </c>
      <c r="U56" s="42">
        <f t="shared" si="8"/>
        <v>2331.413061011232</v>
      </c>
      <c r="V56" s="42">
        <f t="shared" si="9"/>
        <v>8819.0170346918349</v>
      </c>
    </row>
    <row r="57" spans="1:22">
      <c r="A57" s="40">
        <v>37802</v>
      </c>
      <c r="B57" s="41">
        <v>72.069999999999993</v>
      </c>
      <c r="C57" s="41">
        <v>80.06</v>
      </c>
      <c r="D57" s="41">
        <v>113.79</v>
      </c>
      <c r="E57" s="41">
        <v>81.72</v>
      </c>
      <c r="F57" s="22">
        <v>126.44</v>
      </c>
      <c r="G57" s="10">
        <f t="shared" ref="G57" si="80">B$1*600</f>
        <v>134.55000000000001</v>
      </c>
      <c r="H57" s="10">
        <f t="shared" ref="H57" si="81">C$1*600</f>
        <v>131.69999999999999</v>
      </c>
      <c r="I57" s="10">
        <f t="shared" ref="I57" si="82">D$1*600</f>
        <v>129.22499999999999</v>
      </c>
      <c r="J57" s="10">
        <f t="shared" ref="J57" si="83">E$1*600</f>
        <v>54.524999999999999</v>
      </c>
      <c r="K57" s="10">
        <f t="shared" ref="K57" si="84">F$1*600</f>
        <v>150</v>
      </c>
      <c r="L57" s="22">
        <f t="shared" si="10"/>
        <v>29.784168033028074</v>
      </c>
      <c r="M57" s="22">
        <f t="shared" si="11"/>
        <v>26.776571023363985</v>
      </c>
      <c r="N57" s="22">
        <f t="shared" si="12"/>
        <v>18.896784636428688</v>
      </c>
      <c r="O57" s="22">
        <f t="shared" si="13"/>
        <v>10.302170012488524</v>
      </c>
      <c r="P57" s="22">
        <f t="shared" si="14"/>
        <v>19.612106465033769</v>
      </c>
      <c r="Q57" s="42">
        <f t="shared" si="4"/>
        <v>2146.5449901403331</v>
      </c>
      <c r="R57" s="42">
        <f t="shared" si="5"/>
        <v>2143.7322761305209</v>
      </c>
      <c r="S57" s="42">
        <f t="shared" si="6"/>
        <v>2150.2651237792206</v>
      </c>
      <c r="T57" s="42">
        <f t="shared" si="7"/>
        <v>841.89333342056216</v>
      </c>
      <c r="U57" s="42">
        <f t="shared" si="8"/>
        <v>2479.7547414388696</v>
      </c>
      <c r="V57" s="42">
        <f t="shared" si="9"/>
        <v>9762.1904649095068</v>
      </c>
    </row>
    <row r="58" spans="1:22">
      <c r="A58" s="40">
        <v>37833</v>
      </c>
      <c r="B58" s="41">
        <v>74.91</v>
      </c>
      <c r="C58" s="41">
        <v>83.03</v>
      </c>
      <c r="D58" s="41">
        <v>123.05</v>
      </c>
      <c r="E58" s="41">
        <v>86.22</v>
      </c>
      <c r="F58" s="22">
        <v>124.45</v>
      </c>
      <c r="L58" s="22">
        <f t="shared" si="10"/>
        <v>29.784168033028074</v>
      </c>
      <c r="M58" s="22">
        <f t="shared" si="11"/>
        <v>26.776571023363985</v>
      </c>
      <c r="N58" s="22">
        <f t="shared" si="12"/>
        <v>18.896784636428688</v>
      </c>
      <c r="O58" s="22">
        <f t="shared" si="13"/>
        <v>10.302170012488524</v>
      </c>
      <c r="P58" s="22">
        <f t="shared" si="14"/>
        <v>19.612106465033769</v>
      </c>
      <c r="Q58" s="42">
        <f t="shared" si="4"/>
        <v>2231.1320273541328</v>
      </c>
      <c r="R58" s="42">
        <f t="shared" si="5"/>
        <v>2223.2586920699118</v>
      </c>
      <c r="S58" s="42">
        <f t="shared" si="6"/>
        <v>2325.24934951255</v>
      </c>
      <c r="T58" s="42">
        <f t="shared" si="7"/>
        <v>888.25309847676056</v>
      </c>
      <c r="U58" s="42">
        <f t="shared" si="8"/>
        <v>2440.7266495734525</v>
      </c>
      <c r="V58" s="42">
        <f t="shared" si="9"/>
        <v>10108.619816986808</v>
      </c>
    </row>
    <row r="59" spans="1:22">
      <c r="A59" s="40">
        <v>37862</v>
      </c>
      <c r="B59" s="41">
        <v>76.41</v>
      </c>
      <c r="C59" s="41">
        <v>86.7</v>
      </c>
      <c r="D59" s="41">
        <v>134.34</v>
      </c>
      <c r="E59" s="41">
        <v>96.19</v>
      </c>
      <c r="F59" s="22">
        <v>124.73</v>
      </c>
      <c r="L59" s="22">
        <f t="shared" si="10"/>
        <v>29.784168033028074</v>
      </c>
      <c r="M59" s="22">
        <f t="shared" si="11"/>
        <v>26.776571023363985</v>
      </c>
      <c r="N59" s="22">
        <f t="shared" si="12"/>
        <v>18.896784636428688</v>
      </c>
      <c r="O59" s="22">
        <f t="shared" si="13"/>
        <v>10.302170012488524</v>
      </c>
      <c r="P59" s="22">
        <f t="shared" si="14"/>
        <v>19.612106465033769</v>
      </c>
      <c r="Q59" s="42">
        <f t="shared" si="4"/>
        <v>2275.808279403675</v>
      </c>
      <c r="R59" s="42">
        <f t="shared" si="5"/>
        <v>2321.5287077256576</v>
      </c>
      <c r="S59" s="42">
        <f t="shared" si="6"/>
        <v>2538.5940480578302</v>
      </c>
      <c r="T59" s="42">
        <f t="shared" si="7"/>
        <v>990.96573350127107</v>
      </c>
      <c r="U59" s="42">
        <f t="shared" si="8"/>
        <v>2446.218039383662</v>
      </c>
      <c r="V59" s="42">
        <f t="shared" si="9"/>
        <v>10573.114808072096</v>
      </c>
    </row>
    <row r="60" spans="1:22">
      <c r="A60" s="40">
        <v>37894</v>
      </c>
      <c r="B60" s="41">
        <v>73.45</v>
      </c>
      <c r="C60" s="41">
        <v>80.78</v>
      </c>
      <c r="D60" s="41">
        <v>127.36</v>
      </c>
      <c r="E60" s="41">
        <v>95.33</v>
      </c>
      <c r="F60" s="22">
        <v>126.65</v>
      </c>
      <c r="G60" s="10">
        <f t="shared" ref="G60" si="85">B$1*600</f>
        <v>134.55000000000001</v>
      </c>
      <c r="H60" s="10">
        <f t="shared" ref="H60" si="86">C$1*600</f>
        <v>131.69999999999999</v>
      </c>
      <c r="I60" s="10">
        <f t="shared" ref="I60" si="87">D$1*600</f>
        <v>129.22499999999999</v>
      </c>
      <c r="J60" s="10">
        <f t="shared" ref="J60" si="88">E$1*600</f>
        <v>54.524999999999999</v>
      </c>
      <c r="K60" s="10">
        <f t="shared" ref="K60" si="89">F$1*600</f>
        <v>150</v>
      </c>
      <c r="L60" s="22">
        <f t="shared" si="10"/>
        <v>31.616026440107721</v>
      </c>
      <c r="M60" s="22">
        <f t="shared" si="11"/>
        <v>28.406925071395676</v>
      </c>
      <c r="N60" s="22">
        <f t="shared" si="12"/>
        <v>19.911428166579441</v>
      </c>
      <c r="O60" s="22">
        <f t="shared" si="13"/>
        <v>10.874130570549996</v>
      </c>
      <c r="P60" s="22">
        <f t="shared" si="14"/>
        <v>20.796472829029032</v>
      </c>
      <c r="Q60" s="42">
        <f t="shared" si="4"/>
        <v>2322.1971420259124</v>
      </c>
      <c r="R60" s="42">
        <f t="shared" si="5"/>
        <v>2294.7114072673426</v>
      </c>
      <c r="S60" s="42">
        <f t="shared" si="6"/>
        <v>2535.9194912955577</v>
      </c>
      <c r="T60" s="42">
        <f t="shared" si="7"/>
        <v>1036.6308672905311</v>
      </c>
      <c r="U60" s="42">
        <f t="shared" si="8"/>
        <v>2633.8732837965272</v>
      </c>
      <c r="V60" s="42">
        <f t="shared" si="9"/>
        <v>10823.33219167587</v>
      </c>
    </row>
    <row r="61" spans="1:22">
      <c r="A61" s="40">
        <v>37925</v>
      </c>
      <c r="B61" s="41">
        <v>78.44</v>
      </c>
      <c r="C61" s="41">
        <v>85.46</v>
      </c>
      <c r="D61" s="41">
        <v>138.22</v>
      </c>
      <c r="E61" s="41">
        <v>100.46</v>
      </c>
      <c r="F61" s="22">
        <v>124.98</v>
      </c>
      <c r="L61" s="22">
        <f t="shared" si="10"/>
        <v>31.616026440107721</v>
      </c>
      <c r="M61" s="22">
        <f t="shared" si="11"/>
        <v>28.406925071395676</v>
      </c>
      <c r="N61" s="22">
        <f t="shared" si="12"/>
        <v>19.911428166579441</v>
      </c>
      <c r="O61" s="22">
        <f t="shared" si="13"/>
        <v>10.874130570549996</v>
      </c>
      <c r="P61" s="22">
        <f t="shared" si="14"/>
        <v>20.796472829029032</v>
      </c>
      <c r="Q61" s="42">
        <f t="shared" si="4"/>
        <v>2479.9611139620497</v>
      </c>
      <c r="R61" s="42">
        <f t="shared" si="5"/>
        <v>2427.6558166014743</v>
      </c>
      <c r="S61" s="42">
        <f t="shared" si="6"/>
        <v>2752.1576011846105</v>
      </c>
      <c r="T61" s="42">
        <f t="shared" si="7"/>
        <v>1092.4151571174525</v>
      </c>
      <c r="U61" s="42">
        <f t="shared" si="8"/>
        <v>2599.1431741720485</v>
      </c>
      <c r="V61" s="42">
        <f t="shared" si="9"/>
        <v>11351.332863037635</v>
      </c>
    </row>
    <row r="62" spans="1:22">
      <c r="A62" s="40">
        <v>37953</v>
      </c>
      <c r="B62" s="41">
        <v>79.19</v>
      </c>
      <c r="C62" s="41">
        <v>83.62</v>
      </c>
      <c r="D62" s="41">
        <v>135.43</v>
      </c>
      <c r="E62" s="41">
        <v>95.01</v>
      </c>
      <c r="F62" s="22">
        <v>124.61</v>
      </c>
      <c r="L62" s="22">
        <f t="shared" si="10"/>
        <v>31.616026440107721</v>
      </c>
      <c r="M62" s="22">
        <f t="shared" si="11"/>
        <v>28.406925071395676</v>
      </c>
      <c r="N62" s="22">
        <f t="shared" si="12"/>
        <v>19.911428166579441</v>
      </c>
      <c r="O62" s="22">
        <f t="shared" si="13"/>
        <v>10.874130570549996</v>
      </c>
      <c r="P62" s="22">
        <f t="shared" si="14"/>
        <v>20.796472829029032</v>
      </c>
      <c r="Q62" s="42">
        <f t="shared" si="4"/>
        <v>2503.6731337921301</v>
      </c>
      <c r="R62" s="42">
        <f t="shared" si="5"/>
        <v>2375.3870744701067</v>
      </c>
      <c r="S62" s="42">
        <f t="shared" si="6"/>
        <v>2696.6047165998539</v>
      </c>
      <c r="T62" s="42">
        <f t="shared" si="7"/>
        <v>1033.1511455079551</v>
      </c>
      <c r="U62" s="42">
        <f t="shared" si="8"/>
        <v>2591.4484792253074</v>
      </c>
      <c r="V62" s="42">
        <f t="shared" si="9"/>
        <v>11200.264549595353</v>
      </c>
    </row>
    <row r="63" spans="1:22">
      <c r="A63" s="40">
        <v>37986</v>
      </c>
      <c r="B63" s="41">
        <v>81.42</v>
      </c>
      <c r="C63" s="41">
        <v>83.46</v>
      </c>
      <c r="D63" s="41">
        <v>137.87</v>
      </c>
      <c r="E63" s="41">
        <v>96.41</v>
      </c>
      <c r="F63" s="22">
        <v>126.18</v>
      </c>
      <c r="G63" s="10">
        <v>108.45441110635903</v>
      </c>
      <c r="H63" s="10">
        <v>254.96658117678788</v>
      </c>
      <c r="I63" s="10">
        <v>-168.72611409628681</v>
      </c>
      <c r="J63" s="10">
        <v>38.733735776980573</v>
      </c>
      <c r="K63" s="10">
        <v>366.5713860361584</v>
      </c>
      <c r="L63" s="22">
        <f t="shared" si="10"/>
        <v>32.948062931219965</v>
      </c>
      <c r="M63" s="22">
        <f t="shared" si="11"/>
        <v>31.461880513245518</v>
      </c>
      <c r="N63" s="22">
        <f t="shared" si="12"/>
        <v>18.687622305287739</v>
      </c>
      <c r="O63" s="22">
        <f t="shared" si="13"/>
        <v>11.275891132493577</v>
      </c>
      <c r="P63" s="22">
        <f t="shared" si="14"/>
        <v>23.701619334308461</v>
      </c>
      <c r="Q63" s="42">
        <f t="shared" si="4"/>
        <v>2682.6312838599297</v>
      </c>
      <c r="R63" s="42">
        <f t="shared" si="5"/>
        <v>2625.8085476354709</v>
      </c>
      <c r="S63" s="42">
        <f t="shared" si="6"/>
        <v>2576.4624872300205</v>
      </c>
      <c r="T63" s="42">
        <f t="shared" si="7"/>
        <v>1087.1086640837057</v>
      </c>
      <c r="U63" s="42">
        <f t="shared" si="8"/>
        <v>2990.6703276030416</v>
      </c>
      <c r="V63" s="42">
        <f t="shared" si="9"/>
        <v>11962.681310412168</v>
      </c>
    </row>
    <row r="64" spans="1:22">
      <c r="A64" s="40">
        <v>38016</v>
      </c>
      <c r="B64" s="41">
        <v>83.58</v>
      </c>
      <c r="C64" s="41">
        <v>86.16</v>
      </c>
      <c r="D64" s="41">
        <v>144.54</v>
      </c>
      <c r="E64" s="41">
        <v>99.85</v>
      </c>
      <c r="F64" s="22">
        <v>126.95</v>
      </c>
      <c r="G64" s="22"/>
      <c r="H64" s="22"/>
      <c r="I64" s="22"/>
      <c r="J64" s="22"/>
      <c r="K64" s="22"/>
      <c r="L64" s="22">
        <f t="shared" si="10"/>
        <v>32.948062931219965</v>
      </c>
      <c r="M64" s="22">
        <f t="shared" si="11"/>
        <v>31.461880513245518</v>
      </c>
      <c r="N64" s="22">
        <f t="shared" si="12"/>
        <v>18.687622305287739</v>
      </c>
      <c r="O64" s="22">
        <f t="shared" si="13"/>
        <v>11.275891132493577</v>
      </c>
      <c r="P64" s="22">
        <f t="shared" si="14"/>
        <v>23.701619334308461</v>
      </c>
      <c r="Q64" s="42">
        <f t="shared" si="4"/>
        <v>2753.7990997913648</v>
      </c>
      <c r="R64" s="42">
        <f t="shared" si="5"/>
        <v>2710.7556250212338</v>
      </c>
      <c r="S64" s="42">
        <f t="shared" si="6"/>
        <v>2701.1089280062897</v>
      </c>
      <c r="T64" s="42">
        <f t="shared" si="7"/>
        <v>1125.8977295794837</v>
      </c>
      <c r="U64" s="42">
        <f t="shared" si="8"/>
        <v>3008.9205744904593</v>
      </c>
      <c r="V64" s="42">
        <f t="shared" si="9"/>
        <v>12300.481956888831</v>
      </c>
    </row>
    <row r="65" spans="1:22">
      <c r="A65" s="40">
        <v>38044</v>
      </c>
      <c r="B65" s="41">
        <v>85.9</v>
      </c>
      <c r="C65" s="41">
        <v>87.08</v>
      </c>
      <c r="D65" s="41">
        <v>151.01</v>
      </c>
      <c r="E65" s="41">
        <v>100.57</v>
      </c>
      <c r="F65" s="22">
        <v>128.69</v>
      </c>
      <c r="L65" s="22">
        <f t="shared" si="10"/>
        <v>32.948062931219965</v>
      </c>
      <c r="M65" s="22">
        <f t="shared" si="11"/>
        <v>31.461880513245518</v>
      </c>
      <c r="N65" s="22">
        <f t="shared" si="12"/>
        <v>18.687622305287739</v>
      </c>
      <c r="O65" s="22">
        <f t="shared" si="13"/>
        <v>11.275891132493577</v>
      </c>
      <c r="P65" s="22">
        <f t="shared" si="14"/>
        <v>23.701619334308461</v>
      </c>
      <c r="Q65" s="42">
        <f t="shared" si="4"/>
        <v>2830.2386057917952</v>
      </c>
      <c r="R65" s="42">
        <f t="shared" si="5"/>
        <v>2739.7005550934196</v>
      </c>
      <c r="S65" s="42">
        <f t="shared" si="6"/>
        <v>2822.0178443215013</v>
      </c>
      <c r="T65" s="42">
        <f t="shared" si="7"/>
        <v>1134.016371194879</v>
      </c>
      <c r="U65" s="42">
        <f t="shared" si="8"/>
        <v>3050.1613921321559</v>
      </c>
      <c r="V65" s="42">
        <f t="shared" si="9"/>
        <v>12576.13476853375</v>
      </c>
    </row>
    <row r="66" spans="1:22">
      <c r="A66" s="40">
        <v>38077</v>
      </c>
      <c r="B66" s="41">
        <v>83.81</v>
      </c>
      <c r="C66" s="41">
        <v>86.58</v>
      </c>
      <c r="D66" s="41">
        <v>154.07</v>
      </c>
      <c r="E66" s="41">
        <v>111</v>
      </c>
      <c r="F66" s="22">
        <v>129.88999999999999</v>
      </c>
      <c r="G66" s="10">
        <f t="shared" ref="G66" si="90">B$1*600</f>
        <v>134.55000000000001</v>
      </c>
      <c r="H66" s="10">
        <f t="shared" ref="H66" si="91">C$1*600</f>
        <v>131.69999999999999</v>
      </c>
      <c r="I66" s="10">
        <f t="shared" ref="I66" si="92">D$1*600</f>
        <v>129.22499999999999</v>
      </c>
      <c r="J66" s="10">
        <f t="shared" ref="J66" si="93">E$1*600</f>
        <v>54.524999999999999</v>
      </c>
      <c r="K66" s="10">
        <f t="shared" ref="K66" si="94">F$1*600</f>
        <v>150</v>
      </c>
      <c r="L66" s="22">
        <f t="shared" si="10"/>
        <v>34.553479945896015</v>
      </c>
      <c r="M66" s="22">
        <f t="shared" si="11"/>
        <v>32.983017034382037</v>
      </c>
      <c r="N66" s="22">
        <f t="shared" si="12"/>
        <v>19.526364435488297</v>
      </c>
      <c r="O66" s="22">
        <f t="shared" si="13"/>
        <v>11.767107348709793</v>
      </c>
      <c r="P66" s="22">
        <f t="shared" si="14"/>
        <v>24.856442646341719</v>
      </c>
      <c r="Q66" s="42">
        <f t="shared" si="4"/>
        <v>2895.9271542655451</v>
      </c>
      <c r="R66" s="42">
        <f t="shared" si="5"/>
        <v>2855.6696148367969</v>
      </c>
      <c r="S66" s="42">
        <f t="shared" si="6"/>
        <v>3008.4269685756817</v>
      </c>
      <c r="T66" s="42">
        <f t="shared" si="7"/>
        <v>1306.148915706787</v>
      </c>
      <c r="U66" s="42">
        <f t="shared" si="8"/>
        <v>3228.6033353333255</v>
      </c>
      <c r="V66" s="42">
        <f t="shared" si="9"/>
        <v>13294.775988718136</v>
      </c>
    </row>
    <row r="67" spans="1:22">
      <c r="A67" s="40">
        <v>38107</v>
      </c>
      <c r="B67" s="41">
        <v>84.86</v>
      </c>
      <c r="C67" s="41">
        <v>87.01</v>
      </c>
      <c r="D67" s="41">
        <v>144.59</v>
      </c>
      <c r="E67" s="41">
        <v>107.61</v>
      </c>
      <c r="F67" s="22">
        <v>128.56</v>
      </c>
      <c r="L67" s="22">
        <f t="shared" si="10"/>
        <v>34.553479945896015</v>
      </c>
      <c r="M67" s="22">
        <f t="shared" si="11"/>
        <v>32.983017034382037</v>
      </c>
      <c r="N67" s="22">
        <f t="shared" si="12"/>
        <v>19.526364435488297</v>
      </c>
      <c r="O67" s="22">
        <f t="shared" si="13"/>
        <v>11.767107348709793</v>
      </c>
      <c r="P67" s="22">
        <f t="shared" si="14"/>
        <v>24.856442646341719</v>
      </c>
      <c r="Q67" s="42">
        <f t="shared" si="4"/>
        <v>2932.2083082087356</v>
      </c>
      <c r="R67" s="42">
        <f t="shared" si="5"/>
        <v>2869.8523121615813</v>
      </c>
      <c r="S67" s="42">
        <f t="shared" si="6"/>
        <v>2823.3170337272531</v>
      </c>
      <c r="T67" s="42">
        <f t="shared" si="7"/>
        <v>1266.2584217946608</v>
      </c>
      <c r="U67" s="42">
        <f t="shared" si="8"/>
        <v>3195.5442666136914</v>
      </c>
      <c r="V67" s="42">
        <f t="shared" si="9"/>
        <v>13087.180342505922</v>
      </c>
    </row>
    <row r="68" spans="1:22">
      <c r="A68" s="40">
        <v>38138</v>
      </c>
      <c r="B68" s="41">
        <v>84.22</v>
      </c>
      <c r="C68" s="41">
        <v>86.47</v>
      </c>
      <c r="D68" s="41">
        <v>138.71</v>
      </c>
      <c r="E68" s="41">
        <v>102.76</v>
      </c>
      <c r="F68" s="22">
        <v>128.22999999999999</v>
      </c>
      <c r="L68" s="22">
        <f t="shared" si="10"/>
        <v>34.553479945896015</v>
      </c>
      <c r="M68" s="22">
        <f t="shared" si="11"/>
        <v>32.983017034382037</v>
      </c>
      <c r="N68" s="22">
        <f t="shared" si="12"/>
        <v>19.526364435488297</v>
      </c>
      <c r="O68" s="22">
        <f t="shared" si="13"/>
        <v>11.767107348709793</v>
      </c>
      <c r="P68" s="22">
        <f t="shared" si="14"/>
        <v>24.856442646341719</v>
      </c>
      <c r="Q68" s="42">
        <f t="shared" ref="Q68:Q131" si="95">L68*B68</f>
        <v>2910.0940810433622</v>
      </c>
      <c r="R68" s="42">
        <f t="shared" ref="R68:R131" si="96">M68*C68</f>
        <v>2852.0414829630149</v>
      </c>
      <c r="S68" s="42">
        <f t="shared" ref="S68:S131" si="97">N68*D68</f>
        <v>2708.5020108465819</v>
      </c>
      <c r="T68" s="42">
        <f t="shared" ref="T68:T131" si="98">O68*E68</f>
        <v>1209.1879511534185</v>
      </c>
      <c r="U68" s="42">
        <f t="shared" ref="U68:U131" si="99">P68*F68</f>
        <v>3187.3416405403982</v>
      </c>
      <c r="V68" s="42">
        <f t="shared" ref="V68:V131" si="100">SUM(Q68:U68)</f>
        <v>12867.167166546777</v>
      </c>
    </row>
    <row r="69" spans="1:22">
      <c r="A69" s="40">
        <v>38168</v>
      </c>
      <c r="B69" s="41">
        <v>85.46</v>
      </c>
      <c r="C69" s="41">
        <v>88.39</v>
      </c>
      <c r="D69" s="41">
        <v>139.52000000000001</v>
      </c>
      <c r="E69" s="41">
        <v>107.29</v>
      </c>
      <c r="F69" s="22">
        <v>128.65</v>
      </c>
      <c r="G69" s="10">
        <f t="shared" ref="G69" si="101">B$1*600</f>
        <v>134.55000000000001</v>
      </c>
      <c r="H69" s="10">
        <f t="shared" ref="H69" si="102">C$1*600</f>
        <v>131.69999999999999</v>
      </c>
      <c r="I69" s="10">
        <f t="shared" ref="I69" si="103">D$1*600</f>
        <v>129.22499999999999</v>
      </c>
      <c r="J69" s="10">
        <f t="shared" ref="J69" si="104">E$1*600</f>
        <v>54.524999999999999</v>
      </c>
      <c r="K69" s="10">
        <f t="shared" ref="K69" si="105">F$1*600</f>
        <v>150</v>
      </c>
      <c r="L69" s="22">
        <f t="shared" ref="L69:L132" si="106">G69/B69+L68</f>
        <v>36.127900727548251</v>
      </c>
      <c r="M69" s="22">
        <f t="shared" ref="M69:M132" si="107">H69/C69+M68</f>
        <v>34.473004589535336</v>
      </c>
      <c r="N69" s="22">
        <f t="shared" ref="N69:N132" si="108">I69/D69+N68</f>
        <v>20.452575731359858</v>
      </c>
      <c r="O69" s="22">
        <f t="shared" ref="O69:O132" si="109">J69/E69+O68</f>
        <v>12.275309417868149</v>
      </c>
      <c r="P69" s="22">
        <f t="shared" ref="P69:P132" si="110">K69/F69+P68</f>
        <v>26.022396785478914</v>
      </c>
      <c r="Q69" s="42">
        <f t="shared" si="95"/>
        <v>3087.4903961762734</v>
      </c>
      <c r="R69" s="42">
        <f t="shared" si="96"/>
        <v>3047.0688756690283</v>
      </c>
      <c r="S69" s="42">
        <f t="shared" si="97"/>
        <v>2853.5433660393273</v>
      </c>
      <c r="T69" s="42">
        <f t="shared" si="98"/>
        <v>1317.0179474430738</v>
      </c>
      <c r="U69" s="42">
        <f t="shared" si="99"/>
        <v>3347.7813464518626</v>
      </c>
      <c r="V69" s="42">
        <f t="shared" si="100"/>
        <v>13652.901931779565</v>
      </c>
    </row>
    <row r="70" spans="1:22">
      <c r="A70" s="40">
        <v>38198</v>
      </c>
      <c r="B70" s="41">
        <v>83.9</v>
      </c>
      <c r="C70" s="41">
        <v>86.32</v>
      </c>
      <c r="D70" s="41">
        <v>138.04</v>
      </c>
      <c r="E70" s="41">
        <v>103.71</v>
      </c>
      <c r="F70" s="22">
        <v>129.78</v>
      </c>
      <c r="L70" s="22">
        <f t="shared" si="106"/>
        <v>36.127900727548251</v>
      </c>
      <c r="M70" s="22">
        <f t="shared" si="107"/>
        <v>34.473004589535336</v>
      </c>
      <c r="N70" s="22">
        <f t="shared" si="108"/>
        <v>20.452575731359858</v>
      </c>
      <c r="O70" s="22">
        <f t="shared" si="109"/>
        <v>12.275309417868149</v>
      </c>
      <c r="P70" s="22">
        <f t="shared" si="110"/>
        <v>26.022396785478914</v>
      </c>
      <c r="Q70" s="42">
        <f t="shared" si="95"/>
        <v>3031.1308710412986</v>
      </c>
      <c r="R70" s="42">
        <f t="shared" si="96"/>
        <v>2975.7097561686901</v>
      </c>
      <c r="S70" s="42">
        <f t="shared" si="97"/>
        <v>2823.2735539569144</v>
      </c>
      <c r="T70" s="42">
        <f t="shared" si="98"/>
        <v>1273.0723397271056</v>
      </c>
      <c r="U70" s="42">
        <f t="shared" si="99"/>
        <v>3377.1866548194535</v>
      </c>
      <c r="V70" s="42">
        <f t="shared" si="100"/>
        <v>13480.373175713463</v>
      </c>
    </row>
    <row r="71" spans="1:22">
      <c r="A71" s="40">
        <v>38230</v>
      </c>
      <c r="B71" s="41">
        <v>82.91</v>
      </c>
      <c r="C71" s="41">
        <v>85.78</v>
      </c>
      <c r="D71" s="41">
        <v>142.12</v>
      </c>
      <c r="E71" s="41">
        <v>103.91</v>
      </c>
      <c r="F71" s="22">
        <v>131.57</v>
      </c>
      <c r="L71" s="22">
        <f t="shared" si="106"/>
        <v>36.127900727548251</v>
      </c>
      <c r="M71" s="22">
        <f t="shared" si="107"/>
        <v>34.473004589535336</v>
      </c>
      <c r="N71" s="22">
        <f t="shared" si="108"/>
        <v>20.452575731359858</v>
      </c>
      <c r="O71" s="22">
        <f t="shared" si="109"/>
        <v>12.275309417868149</v>
      </c>
      <c r="P71" s="22">
        <f t="shared" si="110"/>
        <v>26.022396785478914</v>
      </c>
      <c r="Q71" s="42">
        <f t="shared" si="95"/>
        <v>2995.3642493210255</v>
      </c>
      <c r="R71" s="42">
        <f t="shared" si="96"/>
        <v>2957.094333690341</v>
      </c>
      <c r="S71" s="42">
        <f t="shared" si="97"/>
        <v>2906.720062940863</v>
      </c>
      <c r="T71" s="42">
        <f t="shared" si="98"/>
        <v>1275.5274016106794</v>
      </c>
      <c r="U71" s="42">
        <f t="shared" si="99"/>
        <v>3423.7667450654608</v>
      </c>
      <c r="V71" s="42">
        <f t="shared" si="100"/>
        <v>13558.47279262837</v>
      </c>
    </row>
    <row r="72" spans="1:22">
      <c r="A72" s="40">
        <v>38260</v>
      </c>
      <c r="B72" s="41">
        <v>84.32</v>
      </c>
      <c r="C72" s="41">
        <v>84.99</v>
      </c>
      <c r="D72" s="41">
        <v>146.78</v>
      </c>
      <c r="E72" s="41">
        <v>100.94</v>
      </c>
      <c r="F72" s="22">
        <v>132.12</v>
      </c>
      <c r="G72" s="10">
        <f t="shared" ref="G72" si="111">B$1*600</f>
        <v>134.55000000000001</v>
      </c>
      <c r="H72" s="10">
        <f t="shared" ref="H72" si="112">C$1*600</f>
        <v>131.69999999999999</v>
      </c>
      <c r="I72" s="10">
        <f t="shared" ref="I72" si="113">D$1*600</f>
        <v>129.22499999999999</v>
      </c>
      <c r="J72" s="10">
        <f t="shared" ref="J72" si="114">E$1*600</f>
        <v>54.524999999999999</v>
      </c>
      <c r="K72" s="10">
        <f t="shared" ref="K72" si="115">F$1*600</f>
        <v>150</v>
      </c>
      <c r="L72" s="22">
        <f t="shared" si="106"/>
        <v>37.723607558667794</v>
      </c>
      <c r="M72" s="22">
        <f t="shared" si="107"/>
        <v>36.02259865942591</v>
      </c>
      <c r="N72" s="22">
        <f t="shared" si="108"/>
        <v>21.33297496831312</v>
      </c>
      <c r="O72" s="22">
        <f t="shared" si="109"/>
        <v>12.815481797499613</v>
      </c>
      <c r="P72" s="22">
        <f t="shared" si="110"/>
        <v>27.157728302281821</v>
      </c>
      <c r="Q72" s="42">
        <f t="shared" si="95"/>
        <v>3180.8545893468681</v>
      </c>
      <c r="R72" s="42">
        <f t="shared" si="96"/>
        <v>3061.5606600646079</v>
      </c>
      <c r="S72" s="42">
        <f t="shared" si="97"/>
        <v>3131.2540658489997</v>
      </c>
      <c r="T72" s="42">
        <f t="shared" si="98"/>
        <v>1293.5947326396108</v>
      </c>
      <c r="U72" s="42">
        <f t="shared" si="99"/>
        <v>3588.0790632974745</v>
      </c>
      <c r="V72" s="42">
        <f t="shared" si="100"/>
        <v>14255.343111197561</v>
      </c>
    </row>
    <row r="73" spans="1:22">
      <c r="A73" s="40">
        <v>38289</v>
      </c>
      <c r="B73" s="41">
        <v>85.26</v>
      </c>
      <c r="C73" s="41">
        <v>84.35</v>
      </c>
      <c r="D73" s="41">
        <v>146.44</v>
      </c>
      <c r="E73" s="41">
        <v>101.39</v>
      </c>
      <c r="F73" s="22">
        <v>133.37</v>
      </c>
      <c r="L73" s="22">
        <f t="shared" si="106"/>
        <v>37.723607558667794</v>
      </c>
      <c r="M73" s="22">
        <f t="shared" si="107"/>
        <v>36.02259865942591</v>
      </c>
      <c r="N73" s="22">
        <f t="shared" si="108"/>
        <v>21.33297496831312</v>
      </c>
      <c r="O73" s="22">
        <f t="shared" si="109"/>
        <v>12.815481797499613</v>
      </c>
      <c r="P73" s="22">
        <f t="shared" si="110"/>
        <v>27.157728302281821</v>
      </c>
      <c r="Q73" s="42">
        <f t="shared" si="95"/>
        <v>3216.3147804520163</v>
      </c>
      <c r="R73" s="42">
        <f t="shared" si="96"/>
        <v>3038.5061969225753</v>
      </c>
      <c r="S73" s="42">
        <f t="shared" si="97"/>
        <v>3124.0008543597733</v>
      </c>
      <c r="T73" s="42">
        <f t="shared" si="98"/>
        <v>1299.3616994484858</v>
      </c>
      <c r="U73" s="42">
        <f t="shared" si="99"/>
        <v>3622.0262236753265</v>
      </c>
      <c r="V73" s="42">
        <f t="shared" si="100"/>
        <v>14300.209754858175</v>
      </c>
    </row>
    <row r="74" spans="1:22">
      <c r="A74" s="40">
        <v>38321</v>
      </c>
      <c r="B74" s="41">
        <v>87.4</v>
      </c>
      <c r="C74" s="41">
        <v>83.9</v>
      </c>
      <c r="D74" s="41">
        <v>153.06</v>
      </c>
      <c r="E74" s="41">
        <v>102.43</v>
      </c>
      <c r="F74" s="22">
        <v>134.88</v>
      </c>
      <c r="L74" s="22">
        <f t="shared" si="106"/>
        <v>37.723607558667794</v>
      </c>
      <c r="M74" s="22">
        <f t="shared" si="107"/>
        <v>36.02259865942591</v>
      </c>
      <c r="N74" s="22">
        <f t="shared" si="108"/>
        <v>21.33297496831312</v>
      </c>
      <c r="O74" s="22">
        <f t="shared" si="109"/>
        <v>12.815481797499613</v>
      </c>
      <c r="P74" s="22">
        <f t="shared" si="110"/>
        <v>27.157728302281821</v>
      </c>
      <c r="Q74" s="42">
        <f t="shared" si="95"/>
        <v>3297.0433006275653</v>
      </c>
      <c r="R74" s="42">
        <f t="shared" si="96"/>
        <v>3022.2960275258342</v>
      </c>
      <c r="S74" s="42">
        <f t="shared" si="97"/>
        <v>3265.2251486500063</v>
      </c>
      <c r="T74" s="42">
        <f t="shared" si="98"/>
        <v>1312.6898005178855</v>
      </c>
      <c r="U74" s="42">
        <f t="shared" si="99"/>
        <v>3663.0343934117718</v>
      </c>
      <c r="V74" s="42">
        <f t="shared" si="100"/>
        <v>14560.288670733064</v>
      </c>
    </row>
    <row r="75" spans="1:22">
      <c r="A75" s="40">
        <v>38352</v>
      </c>
      <c r="B75" s="41">
        <v>89.04</v>
      </c>
      <c r="C75" s="41">
        <v>84.7</v>
      </c>
      <c r="D75" s="41">
        <v>156.66</v>
      </c>
      <c r="E75" s="41">
        <v>104.84</v>
      </c>
      <c r="F75" s="22">
        <v>135.80000000000001</v>
      </c>
      <c r="G75" s="10">
        <v>90.871835378769276</v>
      </c>
      <c r="H75" s="10">
        <v>325.5954436128888</v>
      </c>
      <c r="I75" s="10">
        <v>-28.771834182759818</v>
      </c>
      <c r="J75" s="10">
        <v>54.413409362767787</v>
      </c>
      <c r="K75" s="10">
        <v>157.89114582833326</v>
      </c>
      <c r="L75" s="22">
        <f t="shared" si="106"/>
        <v>38.744180732283802</v>
      </c>
      <c r="M75" s="22">
        <f t="shared" si="107"/>
        <v>39.86670070916486</v>
      </c>
      <c r="N75" s="22">
        <f t="shared" si="108"/>
        <v>21.149317147664839</v>
      </c>
      <c r="O75" s="22">
        <f t="shared" si="109"/>
        <v>13.334495622020482</v>
      </c>
      <c r="P75" s="22">
        <f t="shared" si="110"/>
        <v>28.320402424729046</v>
      </c>
      <c r="Q75" s="42">
        <f t="shared" si="95"/>
        <v>3449.7818524025502</v>
      </c>
      <c r="R75" s="42">
        <f t="shared" si="96"/>
        <v>3376.7095500662635</v>
      </c>
      <c r="S75" s="42">
        <f t="shared" si="97"/>
        <v>3313.2520243531735</v>
      </c>
      <c r="T75" s="42">
        <f t="shared" si="98"/>
        <v>1397.9885210126274</v>
      </c>
      <c r="U75" s="42">
        <f t="shared" si="99"/>
        <v>3845.9106492782048</v>
      </c>
      <c r="V75" s="42">
        <f t="shared" si="100"/>
        <v>15383.642597112819</v>
      </c>
    </row>
    <row r="76" spans="1:22">
      <c r="A76" s="40">
        <v>38383</v>
      </c>
      <c r="B76" s="41">
        <v>91.06</v>
      </c>
      <c r="C76" s="41">
        <v>85.98</v>
      </c>
      <c r="D76" s="41">
        <v>163.38999999999999</v>
      </c>
      <c r="E76" s="41">
        <v>107.36</v>
      </c>
      <c r="F76" s="22">
        <v>137.56</v>
      </c>
      <c r="G76" s="22"/>
      <c r="H76" s="22"/>
      <c r="I76" s="22"/>
      <c r="J76" s="22"/>
      <c r="K76" s="22"/>
      <c r="L76" s="22">
        <f t="shared" si="106"/>
        <v>38.744180732283802</v>
      </c>
      <c r="M76" s="22">
        <f t="shared" si="107"/>
        <v>39.86670070916486</v>
      </c>
      <c r="N76" s="22">
        <f t="shared" si="108"/>
        <v>21.149317147664839</v>
      </c>
      <c r="O76" s="22">
        <f t="shared" si="109"/>
        <v>13.334495622020482</v>
      </c>
      <c r="P76" s="22">
        <f t="shared" si="110"/>
        <v>28.320402424729046</v>
      </c>
      <c r="Q76" s="42">
        <f t="shared" si="95"/>
        <v>3528.0450974817632</v>
      </c>
      <c r="R76" s="42">
        <f t="shared" si="96"/>
        <v>3427.7389269739947</v>
      </c>
      <c r="S76" s="42">
        <f t="shared" si="97"/>
        <v>3455.5869287569576</v>
      </c>
      <c r="T76" s="42">
        <f t="shared" si="98"/>
        <v>1431.591449980119</v>
      </c>
      <c r="U76" s="42">
        <f t="shared" si="99"/>
        <v>3895.7545575457275</v>
      </c>
      <c r="V76" s="42">
        <f t="shared" si="100"/>
        <v>15738.71696073856</v>
      </c>
    </row>
    <row r="77" spans="1:22">
      <c r="A77" s="40">
        <v>38411</v>
      </c>
      <c r="B77" s="41">
        <v>93.72</v>
      </c>
      <c r="C77" s="41">
        <v>86.21</v>
      </c>
      <c r="D77" s="41">
        <v>174.19</v>
      </c>
      <c r="E77" s="41">
        <v>108.17</v>
      </c>
      <c r="F77" s="22">
        <v>136.75</v>
      </c>
      <c r="L77" s="22">
        <f t="shared" si="106"/>
        <v>38.744180732283802</v>
      </c>
      <c r="M77" s="22">
        <f t="shared" si="107"/>
        <v>39.86670070916486</v>
      </c>
      <c r="N77" s="22">
        <f t="shared" si="108"/>
        <v>21.149317147664839</v>
      </c>
      <c r="O77" s="22">
        <f t="shared" si="109"/>
        <v>13.334495622020482</v>
      </c>
      <c r="P77" s="22">
        <f t="shared" si="110"/>
        <v>28.320402424729046</v>
      </c>
      <c r="Q77" s="42">
        <f t="shared" si="95"/>
        <v>3631.1046182296377</v>
      </c>
      <c r="R77" s="42">
        <f t="shared" si="96"/>
        <v>3436.9082681371024</v>
      </c>
      <c r="S77" s="42">
        <f t="shared" si="97"/>
        <v>3683.9995539517381</v>
      </c>
      <c r="T77" s="42">
        <f t="shared" si="98"/>
        <v>1442.3923914339555</v>
      </c>
      <c r="U77" s="42">
        <f t="shared" si="99"/>
        <v>3872.815031581697</v>
      </c>
      <c r="V77" s="42">
        <f t="shared" si="100"/>
        <v>16067.21986333413</v>
      </c>
    </row>
    <row r="78" spans="1:22">
      <c r="A78" s="40">
        <v>38442</v>
      </c>
      <c r="B78" s="41">
        <v>92.99</v>
      </c>
      <c r="C78" s="41">
        <v>86.66</v>
      </c>
      <c r="D78" s="41">
        <v>165.82</v>
      </c>
      <c r="E78" s="41">
        <v>107.18</v>
      </c>
      <c r="F78" s="22">
        <v>137.51</v>
      </c>
      <c r="G78" s="10">
        <f t="shared" ref="G78" si="116">B$1*600</f>
        <v>134.55000000000001</v>
      </c>
      <c r="H78" s="10">
        <f t="shared" ref="H78" si="117">C$1*600</f>
        <v>131.69999999999999</v>
      </c>
      <c r="I78" s="10">
        <f t="shared" ref="I78" si="118">D$1*600</f>
        <v>129.22499999999999</v>
      </c>
      <c r="J78" s="10">
        <f t="shared" ref="J78" si="119">E$1*600</f>
        <v>54.524999999999999</v>
      </c>
      <c r="K78" s="10">
        <f t="shared" ref="K78" si="120">F$1*600</f>
        <v>150</v>
      </c>
      <c r="L78" s="22">
        <f t="shared" si="106"/>
        <v>40.19111050967922</v>
      </c>
      <c r="M78" s="22">
        <f t="shared" si="107"/>
        <v>41.386432996263871</v>
      </c>
      <c r="N78" s="22">
        <f t="shared" si="108"/>
        <v>21.928626036821754</v>
      </c>
      <c r="O78" s="22">
        <f t="shared" si="109"/>
        <v>13.843219264491092</v>
      </c>
      <c r="P78" s="22">
        <f t="shared" si="110"/>
        <v>29.411232182564842</v>
      </c>
      <c r="Q78" s="42">
        <f t="shared" si="95"/>
        <v>3737.3713662950704</v>
      </c>
      <c r="R78" s="42">
        <f t="shared" si="96"/>
        <v>3586.5482834562267</v>
      </c>
      <c r="S78" s="42">
        <f t="shared" si="97"/>
        <v>3636.2047694257831</v>
      </c>
      <c r="T78" s="42">
        <f t="shared" si="98"/>
        <v>1483.7162407681553</v>
      </c>
      <c r="U78" s="42">
        <f t="shared" si="99"/>
        <v>4044.3385374244913</v>
      </c>
      <c r="V78" s="42">
        <f t="shared" si="100"/>
        <v>16488.179197369725</v>
      </c>
    </row>
    <row r="79" spans="1:22">
      <c r="A79" s="40">
        <v>38471</v>
      </c>
      <c r="B79" s="41">
        <v>90.77</v>
      </c>
      <c r="C79" s="41">
        <v>85.39</v>
      </c>
      <c r="D79" s="41">
        <v>161.85</v>
      </c>
      <c r="E79" s="41">
        <v>105.78</v>
      </c>
      <c r="F79" s="22">
        <v>139.57</v>
      </c>
      <c r="L79" s="22">
        <f t="shared" si="106"/>
        <v>40.19111050967922</v>
      </c>
      <c r="M79" s="22">
        <f t="shared" si="107"/>
        <v>41.386432996263871</v>
      </c>
      <c r="N79" s="22">
        <f t="shared" si="108"/>
        <v>21.928626036821754</v>
      </c>
      <c r="O79" s="22">
        <f t="shared" si="109"/>
        <v>13.843219264491092</v>
      </c>
      <c r="P79" s="22">
        <f t="shared" si="110"/>
        <v>29.411232182564842</v>
      </c>
      <c r="Q79" s="42">
        <f t="shared" si="95"/>
        <v>3648.1471009635825</v>
      </c>
      <c r="R79" s="42">
        <f t="shared" si="96"/>
        <v>3533.9875135509719</v>
      </c>
      <c r="S79" s="42">
        <f t="shared" si="97"/>
        <v>3549.1481240596008</v>
      </c>
      <c r="T79" s="42">
        <f t="shared" si="98"/>
        <v>1464.3357337978678</v>
      </c>
      <c r="U79" s="42">
        <f t="shared" si="99"/>
        <v>4104.9256757205749</v>
      </c>
      <c r="V79" s="42">
        <f t="shared" si="100"/>
        <v>16300.544148092597</v>
      </c>
    </row>
    <row r="80" spans="1:22">
      <c r="A80" s="40">
        <v>38503</v>
      </c>
      <c r="B80" s="41">
        <v>94.72</v>
      </c>
      <c r="C80" s="41">
        <v>91.98</v>
      </c>
      <c r="D80" s="41">
        <v>174.36</v>
      </c>
      <c r="E80" s="41">
        <v>109.7</v>
      </c>
      <c r="F80" s="22">
        <v>141.13</v>
      </c>
      <c r="L80" s="22">
        <f t="shared" si="106"/>
        <v>40.19111050967922</v>
      </c>
      <c r="M80" s="22">
        <f t="shared" si="107"/>
        <v>41.386432996263871</v>
      </c>
      <c r="N80" s="22">
        <f t="shared" si="108"/>
        <v>21.928626036821754</v>
      </c>
      <c r="O80" s="22">
        <f t="shared" si="109"/>
        <v>13.843219264491092</v>
      </c>
      <c r="P80" s="22">
        <f t="shared" si="110"/>
        <v>29.411232182564842</v>
      </c>
      <c r="Q80" s="42">
        <f t="shared" si="95"/>
        <v>3806.9019874768155</v>
      </c>
      <c r="R80" s="42">
        <f t="shared" si="96"/>
        <v>3806.7241069963511</v>
      </c>
      <c r="S80" s="42">
        <f t="shared" si="97"/>
        <v>3823.4752357802413</v>
      </c>
      <c r="T80" s="42">
        <f t="shared" si="98"/>
        <v>1518.6011533146727</v>
      </c>
      <c r="U80" s="42">
        <f t="shared" si="99"/>
        <v>4150.8071979253764</v>
      </c>
      <c r="V80" s="42">
        <f t="shared" si="100"/>
        <v>17106.509681493459</v>
      </c>
    </row>
    <row r="81" spans="1:22">
      <c r="A81" s="40">
        <v>38533</v>
      </c>
      <c r="B81" s="41">
        <v>97.7</v>
      </c>
      <c r="C81" s="41">
        <v>94.19</v>
      </c>
      <c r="D81" s="41">
        <v>183.35</v>
      </c>
      <c r="E81" s="41">
        <v>113.11</v>
      </c>
      <c r="F81" s="22">
        <v>142.69999999999999</v>
      </c>
      <c r="G81" s="10">
        <f t="shared" ref="G81" si="121">B$1*600</f>
        <v>134.55000000000001</v>
      </c>
      <c r="H81" s="10">
        <f t="shared" ref="H81" si="122">C$1*600</f>
        <v>131.69999999999999</v>
      </c>
      <c r="I81" s="10">
        <f t="shared" ref="I81" si="123">D$1*600</f>
        <v>129.22499999999999</v>
      </c>
      <c r="J81" s="10">
        <f t="shared" ref="J81" si="124">E$1*600</f>
        <v>54.524999999999999</v>
      </c>
      <c r="K81" s="10">
        <f t="shared" ref="K81" si="125">F$1*600</f>
        <v>150</v>
      </c>
      <c r="L81" s="22">
        <f t="shared" si="106"/>
        <v>41.568285535267755</v>
      </c>
      <c r="M81" s="22">
        <f t="shared" si="107"/>
        <v>42.784670601105148</v>
      </c>
      <c r="N81" s="22">
        <f t="shared" si="108"/>
        <v>22.633425600497784</v>
      </c>
      <c r="O81" s="22">
        <f t="shared" si="109"/>
        <v>14.325272133379784</v>
      </c>
      <c r="P81" s="22">
        <f t="shared" si="110"/>
        <v>30.46238845446393</v>
      </c>
      <c r="Q81" s="42">
        <f t="shared" si="95"/>
        <v>4061.2214967956597</v>
      </c>
      <c r="R81" s="42">
        <f t="shared" si="96"/>
        <v>4029.8881239180937</v>
      </c>
      <c r="S81" s="42">
        <f t="shared" si="97"/>
        <v>4149.8385838512686</v>
      </c>
      <c r="T81" s="42">
        <f t="shared" si="98"/>
        <v>1620.3315310065873</v>
      </c>
      <c r="U81" s="42">
        <f t="shared" si="99"/>
        <v>4346.9828324520022</v>
      </c>
      <c r="V81" s="42">
        <f t="shared" si="100"/>
        <v>18208.262568023612</v>
      </c>
    </row>
    <row r="82" spans="1:22">
      <c r="A82" s="40">
        <v>38562</v>
      </c>
      <c r="B82" s="41">
        <v>100.86</v>
      </c>
      <c r="C82" s="41">
        <v>97.39</v>
      </c>
      <c r="D82" s="41">
        <v>194.84</v>
      </c>
      <c r="E82" s="41">
        <v>114.68</v>
      </c>
      <c r="F82" s="22">
        <v>142.02000000000001</v>
      </c>
      <c r="L82" s="22">
        <f t="shared" si="106"/>
        <v>41.568285535267755</v>
      </c>
      <c r="M82" s="22">
        <f t="shared" si="107"/>
        <v>42.784670601105148</v>
      </c>
      <c r="N82" s="22">
        <f t="shared" si="108"/>
        <v>22.633425600497784</v>
      </c>
      <c r="O82" s="22">
        <f t="shared" si="109"/>
        <v>14.325272133379784</v>
      </c>
      <c r="P82" s="22">
        <f t="shared" si="110"/>
        <v>30.46238845446393</v>
      </c>
      <c r="Q82" s="42">
        <f t="shared" si="95"/>
        <v>4192.577279087106</v>
      </c>
      <c r="R82" s="42">
        <f t="shared" si="96"/>
        <v>4166.7990698416306</v>
      </c>
      <c r="S82" s="42">
        <f t="shared" si="97"/>
        <v>4409.8966440009881</v>
      </c>
      <c r="T82" s="42">
        <f t="shared" si="98"/>
        <v>1642.8222082559937</v>
      </c>
      <c r="U82" s="42">
        <f t="shared" si="99"/>
        <v>4326.2684083029681</v>
      </c>
      <c r="V82" s="42">
        <f t="shared" si="100"/>
        <v>18738.363609488686</v>
      </c>
    </row>
    <row r="83" spans="1:22">
      <c r="A83" s="40">
        <v>38595</v>
      </c>
      <c r="B83" s="41">
        <v>100.79</v>
      </c>
      <c r="C83" s="41">
        <v>95.48</v>
      </c>
      <c r="D83" s="41">
        <v>193.6</v>
      </c>
      <c r="E83" s="41">
        <v>118.7</v>
      </c>
      <c r="F83" s="22">
        <v>143.47</v>
      </c>
      <c r="L83" s="22">
        <f t="shared" si="106"/>
        <v>41.568285535267755</v>
      </c>
      <c r="M83" s="22">
        <f t="shared" si="107"/>
        <v>42.784670601105148</v>
      </c>
      <c r="N83" s="22">
        <f t="shared" si="108"/>
        <v>22.633425600497784</v>
      </c>
      <c r="O83" s="22">
        <f t="shared" si="109"/>
        <v>14.325272133379784</v>
      </c>
      <c r="P83" s="22">
        <f t="shared" si="110"/>
        <v>30.46238845446393</v>
      </c>
      <c r="Q83" s="42">
        <f t="shared" si="95"/>
        <v>4189.6674990996371</v>
      </c>
      <c r="R83" s="42">
        <f t="shared" si="96"/>
        <v>4085.0803489935197</v>
      </c>
      <c r="S83" s="42">
        <f t="shared" si="97"/>
        <v>4381.8311962563712</v>
      </c>
      <c r="T83" s="42">
        <f t="shared" si="98"/>
        <v>1700.4098022321803</v>
      </c>
      <c r="U83" s="42">
        <f t="shared" si="99"/>
        <v>4370.4388715619398</v>
      </c>
      <c r="V83" s="42">
        <f t="shared" si="100"/>
        <v>18727.427718143648</v>
      </c>
    </row>
    <row r="84" spans="1:22">
      <c r="A84" s="40">
        <v>38625</v>
      </c>
      <c r="B84" s="41">
        <v>105.25</v>
      </c>
      <c r="C84" s="41">
        <v>98.42</v>
      </c>
      <c r="D84" s="41">
        <v>215.44</v>
      </c>
      <c r="E84" s="41">
        <v>131.5</v>
      </c>
      <c r="F84" s="22">
        <v>143.38</v>
      </c>
      <c r="G84" s="10">
        <f t="shared" ref="G84" si="126">B$1*600</f>
        <v>134.55000000000001</v>
      </c>
      <c r="H84" s="10">
        <f t="shared" ref="H84" si="127">C$1*600</f>
        <v>131.69999999999999</v>
      </c>
      <c r="I84" s="10">
        <f t="shared" ref="I84" si="128">D$1*600</f>
        <v>129.22499999999999</v>
      </c>
      <c r="J84" s="10">
        <f t="shared" ref="J84" si="129">E$1*600</f>
        <v>54.524999999999999</v>
      </c>
      <c r="K84" s="10">
        <f t="shared" ref="K84" si="130">F$1*600</f>
        <v>150</v>
      </c>
      <c r="L84" s="22">
        <f t="shared" si="106"/>
        <v>42.84667033336752</v>
      </c>
      <c r="M84" s="22">
        <f t="shared" si="107"/>
        <v>44.122813255037272</v>
      </c>
      <c r="N84" s="22">
        <f t="shared" si="108"/>
        <v>23.233244575618468</v>
      </c>
      <c r="O84" s="22">
        <f t="shared" si="109"/>
        <v>14.739910916649746</v>
      </c>
      <c r="P84" s="22">
        <f t="shared" si="110"/>
        <v>31.508559468552367</v>
      </c>
      <c r="Q84" s="42">
        <f t="shared" si="95"/>
        <v>4509.6120525869319</v>
      </c>
      <c r="R84" s="42">
        <f t="shared" si="96"/>
        <v>4342.5672805607683</v>
      </c>
      <c r="S84" s="42">
        <f t="shared" si="97"/>
        <v>5005.3702113712425</v>
      </c>
      <c r="T84" s="42">
        <f t="shared" si="98"/>
        <v>1938.2982855394416</v>
      </c>
      <c r="U84" s="42">
        <f t="shared" si="99"/>
        <v>4517.6972566010381</v>
      </c>
      <c r="V84" s="42">
        <f t="shared" si="100"/>
        <v>20313.545086659422</v>
      </c>
    </row>
    <row r="85" spans="1:22">
      <c r="A85" s="40">
        <v>38656</v>
      </c>
      <c r="B85" s="41">
        <v>102.55</v>
      </c>
      <c r="C85" s="41">
        <v>96.99</v>
      </c>
      <c r="D85" s="41">
        <v>202.46</v>
      </c>
      <c r="E85" s="41">
        <v>129.11000000000001</v>
      </c>
      <c r="F85" s="22">
        <v>141.83000000000001</v>
      </c>
      <c r="L85" s="22">
        <f t="shared" si="106"/>
        <v>42.84667033336752</v>
      </c>
      <c r="M85" s="22">
        <f t="shared" si="107"/>
        <v>44.122813255037272</v>
      </c>
      <c r="N85" s="22">
        <f t="shared" si="108"/>
        <v>23.233244575618468</v>
      </c>
      <c r="O85" s="22">
        <f t="shared" si="109"/>
        <v>14.739910916649746</v>
      </c>
      <c r="P85" s="22">
        <f t="shared" si="110"/>
        <v>31.508559468552367</v>
      </c>
      <c r="Q85" s="42">
        <f t="shared" si="95"/>
        <v>4393.9260426868386</v>
      </c>
      <c r="R85" s="42">
        <f t="shared" si="96"/>
        <v>4279.4716576060646</v>
      </c>
      <c r="S85" s="42">
        <f t="shared" si="97"/>
        <v>4703.802696779715</v>
      </c>
      <c r="T85" s="42">
        <f t="shared" si="98"/>
        <v>1903.0698984486489</v>
      </c>
      <c r="U85" s="42">
        <f t="shared" si="99"/>
        <v>4468.8589894247825</v>
      </c>
      <c r="V85" s="42">
        <f t="shared" si="100"/>
        <v>19749.129284946048</v>
      </c>
    </row>
    <row r="86" spans="1:22">
      <c r="A86" s="40">
        <v>38686</v>
      </c>
      <c r="B86" s="41">
        <v>105.69</v>
      </c>
      <c r="C86" s="41">
        <v>102.34</v>
      </c>
      <c r="D86" s="41">
        <v>222.54</v>
      </c>
      <c r="E86" s="41">
        <v>136.35</v>
      </c>
      <c r="F86" s="22">
        <v>141.69</v>
      </c>
      <c r="L86" s="22">
        <f t="shared" si="106"/>
        <v>42.84667033336752</v>
      </c>
      <c r="M86" s="22">
        <f t="shared" si="107"/>
        <v>44.122813255037272</v>
      </c>
      <c r="N86" s="22">
        <f t="shared" si="108"/>
        <v>23.233244575618468</v>
      </c>
      <c r="O86" s="22">
        <f t="shared" si="109"/>
        <v>14.739910916649746</v>
      </c>
      <c r="P86" s="22">
        <f t="shared" si="110"/>
        <v>31.508559468552367</v>
      </c>
      <c r="Q86" s="42">
        <f t="shared" si="95"/>
        <v>4528.4645875336128</v>
      </c>
      <c r="R86" s="42">
        <f t="shared" si="96"/>
        <v>4515.5287085205146</v>
      </c>
      <c r="S86" s="42">
        <f t="shared" si="97"/>
        <v>5170.3262478581337</v>
      </c>
      <c r="T86" s="42">
        <f t="shared" si="98"/>
        <v>2009.7868534851928</v>
      </c>
      <c r="U86" s="42">
        <f t="shared" si="99"/>
        <v>4464.4477910991845</v>
      </c>
      <c r="V86" s="42">
        <f t="shared" si="100"/>
        <v>20688.554188496637</v>
      </c>
    </row>
    <row r="87" spans="1:22">
      <c r="A87" s="40">
        <v>38716</v>
      </c>
      <c r="B87" s="41">
        <v>109.31</v>
      </c>
      <c r="C87" s="41">
        <v>102.48</v>
      </c>
      <c r="D87" s="41">
        <v>235.24</v>
      </c>
      <c r="E87" s="41">
        <v>145.69</v>
      </c>
      <c r="F87" s="22">
        <v>143.08000000000001</v>
      </c>
      <c r="G87" s="10">
        <v>233.4180863648433</v>
      </c>
      <c r="H87" s="10">
        <v>291.13147867573679</v>
      </c>
      <c r="I87" s="10">
        <v>-742.99733349438554</v>
      </c>
      <c r="J87" s="10">
        <v>-154.89909295878974</v>
      </c>
      <c r="K87" s="10">
        <v>973.34686141259954</v>
      </c>
      <c r="L87" s="22">
        <f t="shared" si="106"/>
        <v>44.98204757575013</v>
      </c>
      <c r="M87" s="22">
        <f t="shared" si="107"/>
        <v>46.963674678492936</v>
      </c>
      <c r="N87" s="22">
        <f t="shared" si="108"/>
        <v>20.074779461291033</v>
      </c>
      <c r="O87" s="22">
        <f t="shared" si="109"/>
        <v>13.676700724057326</v>
      </c>
      <c r="P87" s="22">
        <f t="shared" si="110"/>
        <v>38.311375106046071</v>
      </c>
      <c r="Q87" s="42">
        <f t="shared" si="95"/>
        <v>4916.9876205052469</v>
      </c>
      <c r="R87" s="42">
        <f t="shared" si="96"/>
        <v>4812.8373810519561</v>
      </c>
      <c r="S87" s="42">
        <f t="shared" si="97"/>
        <v>4722.3911204741025</v>
      </c>
      <c r="T87" s="42">
        <f t="shared" si="98"/>
        <v>1992.5585284879119</v>
      </c>
      <c r="U87" s="42">
        <f t="shared" si="99"/>
        <v>5481.5915501730724</v>
      </c>
      <c r="V87" s="42">
        <f t="shared" si="100"/>
        <v>21926.36620069229</v>
      </c>
    </row>
    <row r="88" spans="1:22">
      <c r="A88" s="40">
        <v>38748</v>
      </c>
      <c r="B88" s="41">
        <v>113.06</v>
      </c>
      <c r="C88" s="41">
        <v>102.54</v>
      </c>
      <c r="D88" s="41">
        <v>253.51</v>
      </c>
      <c r="E88" s="41">
        <v>149.1</v>
      </c>
      <c r="F88" s="22">
        <v>142.09</v>
      </c>
      <c r="G88" s="22"/>
      <c r="H88" s="22"/>
      <c r="I88" s="22"/>
      <c r="J88" s="22"/>
      <c r="K88" s="22"/>
      <c r="L88" s="22">
        <f t="shared" si="106"/>
        <v>44.98204757575013</v>
      </c>
      <c r="M88" s="22">
        <f t="shared" si="107"/>
        <v>46.963674678492936</v>
      </c>
      <c r="N88" s="22">
        <f t="shared" si="108"/>
        <v>20.074779461291033</v>
      </c>
      <c r="O88" s="22">
        <f t="shared" si="109"/>
        <v>13.676700724057326</v>
      </c>
      <c r="P88" s="22">
        <f t="shared" si="110"/>
        <v>38.311375106046071</v>
      </c>
      <c r="Q88" s="42">
        <f t="shared" si="95"/>
        <v>5085.6702989143096</v>
      </c>
      <c r="R88" s="42">
        <f t="shared" si="96"/>
        <v>4815.6552015326661</v>
      </c>
      <c r="S88" s="42">
        <f t="shared" si="97"/>
        <v>5089.1573412318894</v>
      </c>
      <c r="T88" s="42">
        <f t="shared" si="98"/>
        <v>2039.1960779569472</v>
      </c>
      <c r="U88" s="42">
        <f t="shared" si="99"/>
        <v>5443.6632888180866</v>
      </c>
      <c r="V88" s="42">
        <f t="shared" si="100"/>
        <v>22473.342208453902</v>
      </c>
    </row>
    <row r="89" spans="1:22">
      <c r="A89" s="40">
        <v>38776</v>
      </c>
      <c r="B89" s="41">
        <v>115.09</v>
      </c>
      <c r="C89" s="41">
        <v>104.19</v>
      </c>
      <c r="D89" s="41">
        <v>257.64999999999998</v>
      </c>
      <c r="E89" s="41">
        <v>150.43</v>
      </c>
      <c r="F89" s="22">
        <v>142.30000000000001</v>
      </c>
      <c r="L89" s="22">
        <f t="shared" si="106"/>
        <v>44.98204757575013</v>
      </c>
      <c r="M89" s="22">
        <f t="shared" si="107"/>
        <v>46.963674678492936</v>
      </c>
      <c r="N89" s="22">
        <f t="shared" si="108"/>
        <v>20.074779461291033</v>
      </c>
      <c r="O89" s="22">
        <f t="shared" si="109"/>
        <v>13.676700724057326</v>
      </c>
      <c r="P89" s="22">
        <f t="shared" si="110"/>
        <v>38.311375106046071</v>
      </c>
      <c r="Q89" s="42">
        <f t="shared" si="95"/>
        <v>5176.983855493083</v>
      </c>
      <c r="R89" s="42">
        <f t="shared" si="96"/>
        <v>4893.1452647521792</v>
      </c>
      <c r="S89" s="42">
        <f t="shared" si="97"/>
        <v>5172.2669282016341</v>
      </c>
      <c r="T89" s="42">
        <f t="shared" si="98"/>
        <v>2057.3860899199435</v>
      </c>
      <c r="U89" s="42">
        <f t="shared" si="99"/>
        <v>5451.7086775903563</v>
      </c>
      <c r="V89" s="42">
        <f t="shared" si="100"/>
        <v>22751.490815957197</v>
      </c>
    </row>
    <row r="90" spans="1:22">
      <c r="A90" s="40">
        <v>38807</v>
      </c>
      <c r="B90" s="41">
        <v>117.35</v>
      </c>
      <c r="C90" s="41">
        <v>103.84</v>
      </c>
      <c r="D90" s="41">
        <v>255.69</v>
      </c>
      <c r="E90" s="41">
        <v>150.68</v>
      </c>
      <c r="F90" s="22">
        <v>140.28</v>
      </c>
      <c r="G90" s="10">
        <f t="shared" ref="G90" si="131">B$1*600</f>
        <v>134.55000000000001</v>
      </c>
      <c r="H90" s="10">
        <f t="shared" ref="H90" si="132">C$1*600</f>
        <v>131.69999999999999</v>
      </c>
      <c r="I90" s="10">
        <f t="shared" ref="I90" si="133">D$1*600</f>
        <v>129.22499999999999</v>
      </c>
      <c r="J90" s="10">
        <f t="shared" ref="J90" si="134">E$1*600</f>
        <v>54.524999999999999</v>
      </c>
      <c r="K90" s="10">
        <f t="shared" ref="K90" si="135">F$1*600</f>
        <v>150</v>
      </c>
      <c r="L90" s="22">
        <f t="shared" si="106"/>
        <v>46.128617665226059</v>
      </c>
      <c r="M90" s="22">
        <f t="shared" si="107"/>
        <v>48.231972059078451</v>
      </c>
      <c r="N90" s="22">
        <f t="shared" si="108"/>
        <v>20.580176621915228</v>
      </c>
      <c r="O90" s="22">
        <f t="shared" si="109"/>
        <v>14.038560294006889</v>
      </c>
      <c r="P90" s="22">
        <f t="shared" si="110"/>
        <v>39.38066509749175</v>
      </c>
      <c r="Q90" s="42">
        <f t="shared" si="95"/>
        <v>5413.1932830142778</v>
      </c>
      <c r="R90" s="42">
        <f t="shared" si="96"/>
        <v>5008.4079786147067</v>
      </c>
      <c r="S90" s="42">
        <f t="shared" si="97"/>
        <v>5262.1453604575045</v>
      </c>
      <c r="T90" s="42">
        <f t="shared" si="98"/>
        <v>2115.3302651009581</v>
      </c>
      <c r="U90" s="42">
        <f t="shared" si="99"/>
        <v>5524.3196998761432</v>
      </c>
      <c r="V90" s="42">
        <f t="shared" si="100"/>
        <v>23323.396587063588</v>
      </c>
    </row>
    <row r="91" spans="1:22">
      <c r="A91" s="40">
        <v>38835</v>
      </c>
      <c r="B91" s="41">
        <v>118.09</v>
      </c>
      <c r="C91" s="41">
        <v>101.19</v>
      </c>
      <c r="D91" s="41">
        <v>262.41000000000003</v>
      </c>
      <c r="E91" s="41">
        <v>150.62</v>
      </c>
      <c r="F91" s="22">
        <v>139.12</v>
      </c>
      <c r="L91" s="22">
        <f t="shared" si="106"/>
        <v>46.128617665226059</v>
      </c>
      <c r="M91" s="22">
        <f t="shared" si="107"/>
        <v>48.231972059078451</v>
      </c>
      <c r="N91" s="22">
        <f t="shared" si="108"/>
        <v>20.580176621915228</v>
      </c>
      <c r="O91" s="22">
        <f t="shared" si="109"/>
        <v>14.038560294006889</v>
      </c>
      <c r="P91" s="22">
        <f t="shared" si="110"/>
        <v>39.38066509749175</v>
      </c>
      <c r="Q91" s="42">
        <f t="shared" si="95"/>
        <v>5447.3284600865454</v>
      </c>
      <c r="R91" s="42">
        <f t="shared" si="96"/>
        <v>4880.5932526581482</v>
      </c>
      <c r="S91" s="42">
        <f t="shared" si="97"/>
        <v>5400.4441473567758</v>
      </c>
      <c r="T91" s="42">
        <f t="shared" si="98"/>
        <v>2114.4879514833178</v>
      </c>
      <c r="U91" s="42">
        <f t="shared" si="99"/>
        <v>5478.6381283630526</v>
      </c>
      <c r="V91" s="42">
        <f t="shared" si="100"/>
        <v>23321.491939947839</v>
      </c>
    </row>
    <row r="92" spans="1:22">
      <c r="A92" s="40">
        <v>38868</v>
      </c>
      <c r="B92" s="41">
        <v>111.82</v>
      </c>
      <c r="C92" s="41">
        <v>96.12</v>
      </c>
      <c r="D92" s="41">
        <v>229.64</v>
      </c>
      <c r="E92" s="41">
        <v>138.47999999999999</v>
      </c>
      <c r="F92" s="22">
        <v>139.55000000000001</v>
      </c>
      <c r="L92" s="22">
        <f t="shared" si="106"/>
        <v>46.128617665226059</v>
      </c>
      <c r="M92" s="22">
        <f t="shared" si="107"/>
        <v>48.231972059078451</v>
      </c>
      <c r="N92" s="22">
        <f t="shared" si="108"/>
        <v>20.580176621915228</v>
      </c>
      <c r="O92" s="22">
        <f t="shared" si="109"/>
        <v>14.038560294006889</v>
      </c>
      <c r="P92" s="22">
        <f t="shared" si="110"/>
        <v>39.38066509749175</v>
      </c>
      <c r="Q92" s="42">
        <f t="shared" si="95"/>
        <v>5158.1020273255781</v>
      </c>
      <c r="R92" s="42">
        <f t="shared" si="96"/>
        <v>4636.0571543186206</v>
      </c>
      <c r="S92" s="42">
        <f t="shared" si="97"/>
        <v>4726.0317594566131</v>
      </c>
      <c r="T92" s="42">
        <f t="shared" si="98"/>
        <v>1944.0598295140737</v>
      </c>
      <c r="U92" s="42">
        <f t="shared" si="99"/>
        <v>5495.5718143549739</v>
      </c>
      <c r="V92" s="42">
        <f t="shared" si="100"/>
        <v>21959.822584969861</v>
      </c>
    </row>
    <row r="93" spans="1:22">
      <c r="A93" s="40">
        <v>38898</v>
      </c>
      <c r="B93" s="41">
        <v>112.41</v>
      </c>
      <c r="C93" s="41">
        <v>96.41</v>
      </c>
      <c r="D93" s="41">
        <v>229.62</v>
      </c>
      <c r="E93" s="41">
        <v>137.99</v>
      </c>
      <c r="F93" s="22">
        <v>139.16</v>
      </c>
      <c r="G93" s="10">
        <f t="shared" ref="G93" si="136">B$1*600</f>
        <v>134.55000000000001</v>
      </c>
      <c r="H93" s="10">
        <f t="shared" ref="H93" si="137">C$1*600</f>
        <v>131.69999999999999</v>
      </c>
      <c r="I93" s="10">
        <f t="shared" ref="I93" si="138">D$1*600</f>
        <v>129.22499999999999</v>
      </c>
      <c r="J93" s="10">
        <f t="shared" ref="J93" si="139">E$1*600</f>
        <v>54.524999999999999</v>
      </c>
      <c r="K93" s="10">
        <f t="shared" ref="K93" si="140">F$1*600</f>
        <v>150</v>
      </c>
      <c r="L93" s="22">
        <f t="shared" si="106"/>
        <v>47.325575231278904</v>
      </c>
      <c r="M93" s="22">
        <f t="shared" si="107"/>
        <v>49.598012926208419</v>
      </c>
      <c r="N93" s="22">
        <f t="shared" si="108"/>
        <v>21.142954254525627</v>
      </c>
      <c r="O93" s="22">
        <f t="shared" si="109"/>
        <v>14.43369762279883</v>
      </c>
      <c r="P93" s="22">
        <f t="shared" si="110"/>
        <v>40.458561044602988</v>
      </c>
      <c r="Q93" s="42">
        <f t="shared" si="95"/>
        <v>5319.8679117480615</v>
      </c>
      <c r="R93" s="42">
        <f t="shared" si="96"/>
        <v>4781.7444262157533</v>
      </c>
      <c r="S93" s="42">
        <f t="shared" si="97"/>
        <v>4854.8451559241748</v>
      </c>
      <c r="T93" s="42">
        <f t="shared" si="98"/>
        <v>1991.7059349700107</v>
      </c>
      <c r="U93" s="42">
        <f t="shared" si="99"/>
        <v>5630.2133549669516</v>
      </c>
      <c r="V93" s="42">
        <f t="shared" si="100"/>
        <v>22578.376783824955</v>
      </c>
    </row>
    <row r="94" spans="1:22">
      <c r="A94" s="40">
        <v>38929</v>
      </c>
      <c r="B94" s="41">
        <v>114.24</v>
      </c>
      <c r="C94" s="41">
        <v>96.82</v>
      </c>
      <c r="D94" s="41">
        <v>232.62</v>
      </c>
      <c r="E94" s="41">
        <v>138.08000000000001</v>
      </c>
      <c r="F94" s="22">
        <v>140.69</v>
      </c>
      <c r="L94" s="22">
        <f t="shared" si="106"/>
        <v>47.325575231278904</v>
      </c>
      <c r="M94" s="22">
        <f t="shared" si="107"/>
        <v>49.598012926208419</v>
      </c>
      <c r="N94" s="22">
        <f t="shared" si="108"/>
        <v>21.142954254525627</v>
      </c>
      <c r="O94" s="22">
        <f t="shared" si="109"/>
        <v>14.43369762279883</v>
      </c>
      <c r="P94" s="22">
        <f t="shared" si="110"/>
        <v>40.458561044602988</v>
      </c>
      <c r="Q94" s="42">
        <f t="shared" si="95"/>
        <v>5406.4737144213013</v>
      </c>
      <c r="R94" s="42">
        <f t="shared" si="96"/>
        <v>4802.079611515499</v>
      </c>
      <c r="S94" s="42">
        <f t="shared" si="97"/>
        <v>4918.2740186877518</v>
      </c>
      <c r="T94" s="42">
        <f t="shared" si="98"/>
        <v>1993.0049677560626</v>
      </c>
      <c r="U94" s="42">
        <f t="shared" si="99"/>
        <v>5692.1149533651942</v>
      </c>
      <c r="V94" s="42">
        <f t="shared" si="100"/>
        <v>22811.94726574581</v>
      </c>
    </row>
    <row r="95" spans="1:22">
      <c r="A95" s="40">
        <v>38960</v>
      </c>
      <c r="B95" s="41">
        <v>117.13</v>
      </c>
      <c r="C95" s="41">
        <v>98.74</v>
      </c>
      <c r="D95" s="41">
        <v>237.22</v>
      </c>
      <c r="E95" s="41">
        <v>140.07</v>
      </c>
      <c r="F95" s="22">
        <v>142.34</v>
      </c>
      <c r="L95" s="22">
        <f t="shared" si="106"/>
        <v>47.325575231278904</v>
      </c>
      <c r="M95" s="22">
        <f t="shared" si="107"/>
        <v>49.598012926208419</v>
      </c>
      <c r="N95" s="22">
        <f t="shared" si="108"/>
        <v>21.142954254525627</v>
      </c>
      <c r="O95" s="22">
        <f t="shared" si="109"/>
        <v>14.43369762279883</v>
      </c>
      <c r="P95" s="22">
        <f t="shared" si="110"/>
        <v>40.458561044602988</v>
      </c>
      <c r="Q95" s="42">
        <f t="shared" si="95"/>
        <v>5543.244626839698</v>
      </c>
      <c r="R95" s="42">
        <f t="shared" si="96"/>
        <v>4897.3077963338192</v>
      </c>
      <c r="S95" s="42">
        <f t="shared" si="97"/>
        <v>5015.5316082585696</v>
      </c>
      <c r="T95" s="42">
        <f t="shared" si="98"/>
        <v>2021.728026025432</v>
      </c>
      <c r="U95" s="42">
        <f t="shared" si="99"/>
        <v>5758.8715790887891</v>
      </c>
      <c r="V95" s="42">
        <f t="shared" si="100"/>
        <v>23236.68363654631</v>
      </c>
    </row>
    <row r="96" spans="1:22">
      <c r="A96" s="40">
        <v>38989</v>
      </c>
      <c r="B96" s="41">
        <v>119.3</v>
      </c>
      <c r="C96" s="41">
        <v>101.8</v>
      </c>
      <c r="D96" s="41">
        <v>241.27</v>
      </c>
      <c r="E96" s="41">
        <v>139.1</v>
      </c>
      <c r="F96" s="22">
        <v>143.22999999999999</v>
      </c>
      <c r="G96" s="10">
        <f t="shared" ref="G96" si="141">B$1*600</f>
        <v>134.55000000000001</v>
      </c>
      <c r="H96" s="10">
        <f t="shared" ref="H96" si="142">C$1*600</f>
        <v>131.69999999999999</v>
      </c>
      <c r="I96" s="10">
        <f t="shared" ref="I96" si="143">D$1*600</f>
        <v>129.22499999999999</v>
      </c>
      <c r="J96" s="10">
        <f t="shared" ref="J96" si="144">E$1*600</f>
        <v>54.524999999999999</v>
      </c>
      <c r="K96" s="10">
        <f t="shared" ref="K96" si="145">F$1*600</f>
        <v>150</v>
      </c>
      <c r="L96" s="22">
        <f t="shared" si="106"/>
        <v>48.45340423379357</v>
      </c>
      <c r="M96" s="22">
        <f t="shared" si="107"/>
        <v>50.891726089273249</v>
      </c>
      <c r="N96" s="22">
        <f t="shared" si="108"/>
        <v>21.67855752057611</v>
      </c>
      <c r="O96" s="22">
        <f t="shared" si="109"/>
        <v>14.825681806839089</v>
      </c>
      <c r="P96" s="22">
        <f t="shared" si="110"/>
        <v>41.505827678688028</v>
      </c>
      <c r="Q96" s="42">
        <f t="shared" si="95"/>
        <v>5780.4911250915729</v>
      </c>
      <c r="R96" s="42">
        <f t="shared" si="96"/>
        <v>5180.7777158880162</v>
      </c>
      <c r="S96" s="42">
        <f t="shared" si="97"/>
        <v>5230.3855729893985</v>
      </c>
      <c r="T96" s="42">
        <f t="shared" si="98"/>
        <v>2062.2523393313172</v>
      </c>
      <c r="U96" s="42">
        <f t="shared" si="99"/>
        <v>5944.8796984184855</v>
      </c>
      <c r="V96" s="42">
        <f t="shared" si="100"/>
        <v>24198.786451718788</v>
      </c>
    </row>
    <row r="97" spans="1:22">
      <c r="A97" s="40">
        <v>39021</v>
      </c>
      <c r="B97" s="41">
        <v>123.41</v>
      </c>
      <c r="C97" s="41">
        <v>104.47</v>
      </c>
      <c r="D97" s="41">
        <v>250.62</v>
      </c>
      <c r="E97" s="41">
        <v>142.18</v>
      </c>
      <c r="F97" s="22">
        <v>143.61000000000001</v>
      </c>
      <c r="L97" s="22">
        <f t="shared" si="106"/>
        <v>48.45340423379357</v>
      </c>
      <c r="M97" s="22">
        <f t="shared" si="107"/>
        <v>50.891726089273249</v>
      </c>
      <c r="N97" s="22">
        <f t="shared" si="108"/>
        <v>21.67855752057611</v>
      </c>
      <c r="O97" s="22">
        <f t="shared" si="109"/>
        <v>14.825681806839089</v>
      </c>
      <c r="P97" s="22">
        <f t="shared" si="110"/>
        <v>41.505827678688028</v>
      </c>
      <c r="Q97" s="42">
        <f t="shared" si="95"/>
        <v>5979.6346164924644</v>
      </c>
      <c r="R97" s="42">
        <f t="shared" si="96"/>
        <v>5316.6586245463759</v>
      </c>
      <c r="S97" s="42">
        <f t="shared" si="97"/>
        <v>5433.0800858067851</v>
      </c>
      <c r="T97" s="42">
        <f t="shared" si="98"/>
        <v>2107.9154392963819</v>
      </c>
      <c r="U97" s="42">
        <f t="shared" si="99"/>
        <v>5960.6519129363887</v>
      </c>
      <c r="V97" s="42">
        <f t="shared" si="100"/>
        <v>24797.940679078398</v>
      </c>
    </row>
    <row r="98" spans="1:22">
      <c r="A98" s="40">
        <v>39051</v>
      </c>
      <c r="B98" s="41">
        <v>122.77</v>
      </c>
      <c r="C98" s="41">
        <v>102.41</v>
      </c>
      <c r="D98" s="41">
        <v>258.99</v>
      </c>
      <c r="E98" s="41">
        <v>139.13</v>
      </c>
      <c r="F98" s="22">
        <v>144.38</v>
      </c>
      <c r="L98" s="22">
        <f t="shared" si="106"/>
        <v>48.45340423379357</v>
      </c>
      <c r="M98" s="22">
        <f t="shared" si="107"/>
        <v>50.891726089273249</v>
      </c>
      <c r="N98" s="22">
        <f t="shared" si="108"/>
        <v>21.67855752057611</v>
      </c>
      <c r="O98" s="22">
        <f t="shared" si="109"/>
        <v>14.825681806839089</v>
      </c>
      <c r="P98" s="22">
        <f t="shared" si="110"/>
        <v>41.505827678688028</v>
      </c>
      <c r="Q98" s="42">
        <f t="shared" si="95"/>
        <v>5948.6244377828361</v>
      </c>
      <c r="R98" s="42">
        <f t="shared" si="96"/>
        <v>5211.8216688024731</v>
      </c>
      <c r="S98" s="42">
        <f t="shared" si="97"/>
        <v>5614.5296122540067</v>
      </c>
      <c r="T98" s="42">
        <f t="shared" si="98"/>
        <v>2062.6971097855226</v>
      </c>
      <c r="U98" s="42">
        <f t="shared" si="99"/>
        <v>5992.6114002489776</v>
      </c>
      <c r="V98" s="42">
        <f t="shared" si="100"/>
        <v>24830.284228873817</v>
      </c>
    </row>
    <row r="99" spans="1:22">
      <c r="A99" s="40">
        <v>39080</v>
      </c>
      <c r="B99" s="41">
        <v>127.34</v>
      </c>
      <c r="C99" s="41">
        <v>103.91</v>
      </c>
      <c r="D99" s="41">
        <v>271.83</v>
      </c>
      <c r="E99" s="41">
        <v>143.91999999999999</v>
      </c>
      <c r="F99" s="22">
        <v>142.47999999999999</v>
      </c>
      <c r="G99" s="10">
        <v>-339.87930363740014</v>
      </c>
      <c r="H99" s="10">
        <v>418.52477119585745</v>
      </c>
      <c r="I99" s="10">
        <v>-293.44232373685315</v>
      </c>
      <c r="J99" s="10">
        <v>228.90705954146043</v>
      </c>
      <c r="K99" s="10">
        <v>585.88979663693226</v>
      </c>
      <c r="L99" s="22">
        <f t="shared" si="106"/>
        <v>45.784334784779908</v>
      </c>
      <c r="M99" s="22">
        <f t="shared" si="107"/>
        <v>54.919488298837848</v>
      </c>
      <c r="N99" s="22">
        <f t="shared" si="108"/>
        <v>20.59905075628647</v>
      </c>
      <c r="O99" s="22">
        <f t="shared" si="109"/>
        <v>16.416197784753628</v>
      </c>
      <c r="P99" s="22">
        <f t="shared" si="110"/>
        <v>45.617912158172395</v>
      </c>
      <c r="Q99" s="42">
        <f t="shared" si="95"/>
        <v>5830.1771914938736</v>
      </c>
      <c r="R99" s="42">
        <f t="shared" si="96"/>
        <v>5706.6840291322405</v>
      </c>
      <c r="S99" s="42">
        <f t="shared" si="97"/>
        <v>5599.4399670813509</v>
      </c>
      <c r="T99" s="42">
        <f t="shared" si="98"/>
        <v>2362.6191851817421</v>
      </c>
      <c r="U99" s="42">
        <f t="shared" si="99"/>
        <v>6499.6401242964021</v>
      </c>
      <c r="V99" s="42">
        <f t="shared" si="100"/>
        <v>25998.560497185608</v>
      </c>
    </row>
    <row r="100" spans="1:22">
      <c r="A100" s="40">
        <v>39113</v>
      </c>
      <c r="B100" s="41">
        <v>129.91</v>
      </c>
      <c r="C100" s="41">
        <v>107.09</v>
      </c>
      <c r="D100" s="41">
        <v>272.47000000000003</v>
      </c>
      <c r="E100" s="41">
        <v>147.30000000000001</v>
      </c>
      <c r="F100" s="22">
        <v>142.04</v>
      </c>
      <c r="G100" s="22"/>
      <c r="H100" s="22"/>
      <c r="I100" s="22"/>
      <c r="J100" s="22"/>
      <c r="K100" s="22"/>
      <c r="L100" s="22">
        <f t="shared" si="106"/>
        <v>45.784334784779908</v>
      </c>
      <c r="M100" s="22">
        <f t="shared" si="107"/>
        <v>54.919488298837848</v>
      </c>
      <c r="N100" s="22">
        <f t="shared" si="108"/>
        <v>20.59905075628647</v>
      </c>
      <c r="O100" s="22">
        <f t="shared" si="109"/>
        <v>16.416197784753628</v>
      </c>
      <c r="P100" s="22">
        <f t="shared" si="110"/>
        <v>45.617912158172395</v>
      </c>
      <c r="Q100" s="42">
        <f t="shared" si="95"/>
        <v>5947.8429318907574</v>
      </c>
      <c r="R100" s="42">
        <f t="shared" si="96"/>
        <v>5881.3280019225449</v>
      </c>
      <c r="S100" s="42">
        <f t="shared" si="97"/>
        <v>5612.6233595653748</v>
      </c>
      <c r="T100" s="42">
        <f t="shared" si="98"/>
        <v>2418.1059336942094</v>
      </c>
      <c r="U100" s="42">
        <f t="shared" si="99"/>
        <v>6479.568242946807</v>
      </c>
      <c r="V100" s="42">
        <f t="shared" si="100"/>
        <v>26339.468470019692</v>
      </c>
    </row>
    <row r="101" spans="1:22">
      <c r="A101" s="40">
        <v>39141</v>
      </c>
      <c r="B101" s="41">
        <v>127.19</v>
      </c>
      <c r="C101" s="41">
        <v>103.37</v>
      </c>
      <c r="D101" s="41">
        <v>266.27</v>
      </c>
      <c r="E101" s="41">
        <v>149.68</v>
      </c>
      <c r="F101" s="22">
        <v>143.51</v>
      </c>
      <c r="L101" s="22">
        <f t="shared" si="106"/>
        <v>45.784334784779908</v>
      </c>
      <c r="M101" s="22">
        <f t="shared" si="107"/>
        <v>54.919488298837848</v>
      </c>
      <c r="N101" s="22">
        <f t="shared" si="108"/>
        <v>20.59905075628647</v>
      </c>
      <c r="O101" s="22">
        <f t="shared" si="109"/>
        <v>16.416197784753628</v>
      </c>
      <c r="P101" s="22">
        <f t="shared" si="110"/>
        <v>45.617912158172395</v>
      </c>
      <c r="Q101" s="42">
        <f t="shared" si="95"/>
        <v>5823.3095412761568</v>
      </c>
      <c r="R101" s="42">
        <f t="shared" si="96"/>
        <v>5677.0275054508684</v>
      </c>
      <c r="S101" s="42">
        <f t="shared" si="97"/>
        <v>5484.9092448763977</v>
      </c>
      <c r="T101" s="42">
        <f t="shared" si="98"/>
        <v>2457.1764844219233</v>
      </c>
      <c r="U101" s="42">
        <f t="shared" si="99"/>
        <v>6546.6265738193197</v>
      </c>
      <c r="V101" s="42">
        <f t="shared" si="100"/>
        <v>25989.049349844667</v>
      </c>
    </row>
    <row r="102" spans="1:22">
      <c r="A102" s="40">
        <v>39171</v>
      </c>
      <c r="B102" s="41">
        <v>130.32</v>
      </c>
      <c r="C102" s="41">
        <v>103.68</v>
      </c>
      <c r="D102" s="41">
        <v>274.12</v>
      </c>
      <c r="E102" s="41">
        <v>148.25</v>
      </c>
      <c r="F102" s="22">
        <v>142.84</v>
      </c>
      <c r="G102" s="10">
        <f t="shared" ref="G102" si="146">B$1*600</f>
        <v>134.55000000000001</v>
      </c>
      <c r="H102" s="10">
        <f t="shared" ref="H102" si="147">C$1*600</f>
        <v>131.69999999999999</v>
      </c>
      <c r="I102" s="10">
        <f t="shared" ref="I102" si="148">D$1*600</f>
        <v>129.22499999999999</v>
      </c>
      <c r="J102" s="10">
        <f t="shared" ref="J102" si="149">E$1*600</f>
        <v>54.524999999999999</v>
      </c>
      <c r="K102" s="10">
        <f t="shared" ref="K102" si="150">F$1*600</f>
        <v>150</v>
      </c>
      <c r="L102" s="22">
        <f t="shared" si="106"/>
        <v>46.816793348315819</v>
      </c>
      <c r="M102" s="22">
        <f t="shared" si="107"/>
        <v>56.189742928467474</v>
      </c>
      <c r="N102" s="22">
        <f t="shared" si="108"/>
        <v>21.070468383602975</v>
      </c>
      <c r="O102" s="22">
        <f t="shared" si="109"/>
        <v>16.783988678514167</v>
      </c>
      <c r="P102" s="22">
        <f t="shared" si="110"/>
        <v>46.668038173294207</v>
      </c>
      <c r="Q102" s="42">
        <f t="shared" si="95"/>
        <v>6101.164509152517</v>
      </c>
      <c r="R102" s="42">
        <f t="shared" si="96"/>
        <v>5825.7525468235081</v>
      </c>
      <c r="S102" s="42">
        <f t="shared" si="97"/>
        <v>5775.8367933132477</v>
      </c>
      <c r="T102" s="42">
        <f t="shared" si="98"/>
        <v>2488.2263215897251</v>
      </c>
      <c r="U102" s="42">
        <f t="shared" si="99"/>
        <v>6666.0625726733442</v>
      </c>
      <c r="V102" s="42">
        <f t="shared" si="100"/>
        <v>26857.042743552342</v>
      </c>
    </row>
    <row r="103" spans="1:22">
      <c r="A103" s="40">
        <v>39202</v>
      </c>
      <c r="B103" s="41">
        <v>134.71</v>
      </c>
      <c r="C103" s="41">
        <v>105.48</v>
      </c>
      <c r="D103" s="41">
        <v>279.14</v>
      </c>
      <c r="E103" s="41">
        <v>144.54</v>
      </c>
      <c r="F103" s="22">
        <v>142.66</v>
      </c>
      <c r="L103" s="22">
        <f t="shared" si="106"/>
        <v>46.816793348315819</v>
      </c>
      <c r="M103" s="22">
        <f t="shared" si="107"/>
        <v>56.189742928467474</v>
      </c>
      <c r="N103" s="22">
        <f t="shared" si="108"/>
        <v>21.070468383602975</v>
      </c>
      <c r="O103" s="22">
        <f t="shared" si="109"/>
        <v>16.783988678514167</v>
      </c>
      <c r="P103" s="22">
        <f t="shared" si="110"/>
        <v>46.668038173294207</v>
      </c>
      <c r="Q103" s="42">
        <f t="shared" si="95"/>
        <v>6306.6902319516248</v>
      </c>
      <c r="R103" s="42">
        <f t="shared" si="96"/>
        <v>5926.8940840947498</v>
      </c>
      <c r="S103" s="42">
        <f t="shared" si="97"/>
        <v>5881.6105445989342</v>
      </c>
      <c r="T103" s="42">
        <f t="shared" si="98"/>
        <v>2425.9577235924376</v>
      </c>
      <c r="U103" s="42">
        <f t="shared" si="99"/>
        <v>6657.6623258021509</v>
      </c>
      <c r="V103" s="42">
        <f t="shared" si="100"/>
        <v>27198.814910039895</v>
      </c>
    </row>
    <row r="104" spans="1:22">
      <c r="A104" s="40">
        <v>39233</v>
      </c>
      <c r="B104" s="41">
        <v>138.12</v>
      </c>
      <c r="C104" s="41">
        <v>110.87</v>
      </c>
      <c r="D104" s="41">
        <v>296.19</v>
      </c>
      <c r="E104" s="41">
        <v>148.93</v>
      </c>
      <c r="F104" s="22">
        <v>141.08000000000001</v>
      </c>
      <c r="L104" s="22">
        <f t="shared" si="106"/>
        <v>46.816793348315819</v>
      </c>
      <c r="M104" s="22">
        <f t="shared" si="107"/>
        <v>56.189742928467474</v>
      </c>
      <c r="N104" s="22">
        <f t="shared" si="108"/>
        <v>21.070468383602975</v>
      </c>
      <c r="O104" s="22">
        <f t="shared" si="109"/>
        <v>16.783988678514167</v>
      </c>
      <c r="P104" s="22">
        <f t="shared" si="110"/>
        <v>46.668038173294207</v>
      </c>
      <c r="Q104" s="42">
        <f t="shared" si="95"/>
        <v>6466.3354972693814</v>
      </c>
      <c r="R104" s="42">
        <f t="shared" si="96"/>
        <v>6229.7567984791895</v>
      </c>
      <c r="S104" s="42">
        <f t="shared" si="97"/>
        <v>6240.8620305393652</v>
      </c>
      <c r="T104" s="42">
        <f t="shared" si="98"/>
        <v>2499.639433891115</v>
      </c>
      <c r="U104" s="42">
        <f t="shared" si="99"/>
        <v>6583.9268254883473</v>
      </c>
      <c r="V104" s="42">
        <f t="shared" si="100"/>
        <v>28020.5205856674</v>
      </c>
    </row>
    <row r="105" spans="1:22">
      <c r="A105" s="40">
        <v>39262</v>
      </c>
      <c r="B105" s="41">
        <v>137.30000000000001</v>
      </c>
      <c r="C105" s="41">
        <v>108.6</v>
      </c>
      <c r="D105" s="41">
        <v>308.18</v>
      </c>
      <c r="E105" s="41">
        <v>148.96</v>
      </c>
      <c r="F105" s="22">
        <v>140.24</v>
      </c>
      <c r="G105" s="10">
        <f t="shared" ref="G105" si="151">B$1*600</f>
        <v>134.55000000000001</v>
      </c>
      <c r="H105" s="10">
        <f t="shared" ref="H105" si="152">C$1*600</f>
        <v>131.69999999999999</v>
      </c>
      <c r="I105" s="10">
        <f t="shared" ref="I105" si="153">D$1*600</f>
        <v>129.22499999999999</v>
      </c>
      <c r="J105" s="10">
        <f t="shared" ref="J105" si="154">E$1*600</f>
        <v>54.524999999999999</v>
      </c>
      <c r="K105" s="10">
        <f t="shared" ref="K105" si="155">F$1*600</f>
        <v>150</v>
      </c>
      <c r="L105" s="22">
        <f t="shared" si="106"/>
        <v>47.79676421503104</v>
      </c>
      <c r="M105" s="22">
        <f t="shared" si="107"/>
        <v>57.402450110787917</v>
      </c>
      <c r="N105" s="22">
        <f t="shared" si="108"/>
        <v>21.489785016739454</v>
      </c>
      <c r="O105" s="22">
        <f t="shared" si="109"/>
        <v>17.150026541027593</v>
      </c>
      <c r="P105" s="22">
        <f t="shared" si="110"/>
        <v>47.737633153328431</v>
      </c>
      <c r="Q105" s="42">
        <f t="shared" si="95"/>
        <v>6562.4957267237623</v>
      </c>
      <c r="R105" s="42">
        <f t="shared" si="96"/>
        <v>6233.9060820315672</v>
      </c>
      <c r="S105" s="42">
        <f t="shared" si="97"/>
        <v>6622.7219464587652</v>
      </c>
      <c r="T105" s="42">
        <f t="shared" si="98"/>
        <v>2554.6679535514704</v>
      </c>
      <c r="U105" s="42">
        <f t="shared" si="99"/>
        <v>6694.7256734227794</v>
      </c>
      <c r="V105" s="42">
        <f t="shared" si="100"/>
        <v>28668.517382188344</v>
      </c>
    </row>
    <row r="106" spans="1:22">
      <c r="A106" s="40">
        <v>39294</v>
      </c>
      <c r="B106" s="41">
        <v>132.47999999999999</v>
      </c>
      <c r="C106" s="41">
        <v>103.95</v>
      </c>
      <c r="D106" s="41">
        <v>319.29000000000002</v>
      </c>
      <c r="E106" s="41">
        <v>146.97999999999999</v>
      </c>
      <c r="F106" s="22">
        <v>142.22999999999999</v>
      </c>
      <c r="L106" s="22">
        <f t="shared" si="106"/>
        <v>47.79676421503104</v>
      </c>
      <c r="M106" s="22">
        <f t="shared" si="107"/>
        <v>57.402450110787917</v>
      </c>
      <c r="N106" s="22">
        <f t="shared" si="108"/>
        <v>21.489785016739454</v>
      </c>
      <c r="O106" s="22">
        <f t="shared" si="109"/>
        <v>17.150026541027593</v>
      </c>
      <c r="P106" s="22">
        <f t="shared" si="110"/>
        <v>47.737633153328431</v>
      </c>
      <c r="Q106" s="42">
        <f t="shared" si="95"/>
        <v>6332.115323207312</v>
      </c>
      <c r="R106" s="42">
        <f t="shared" si="96"/>
        <v>5966.9846890164044</v>
      </c>
      <c r="S106" s="42">
        <f t="shared" si="97"/>
        <v>6861.4734579947408</v>
      </c>
      <c r="T106" s="42">
        <f t="shared" si="98"/>
        <v>2520.7109010002355</v>
      </c>
      <c r="U106" s="42">
        <f t="shared" si="99"/>
        <v>6789.7235633979026</v>
      </c>
      <c r="V106" s="42">
        <f t="shared" si="100"/>
        <v>28471.007934616595</v>
      </c>
    </row>
    <row r="107" spans="1:22">
      <c r="A107" s="40">
        <v>39325</v>
      </c>
      <c r="B107" s="41">
        <v>131.19</v>
      </c>
      <c r="C107" s="41">
        <v>105.63</v>
      </c>
      <c r="D107" s="41">
        <v>313.17</v>
      </c>
      <c r="E107" s="41">
        <v>143.5</v>
      </c>
      <c r="F107" s="22">
        <v>143.59</v>
      </c>
      <c r="L107" s="22">
        <f t="shared" si="106"/>
        <v>47.79676421503104</v>
      </c>
      <c r="M107" s="22">
        <f t="shared" si="107"/>
        <v>57.402450110787917</v>
      </c>
      <c r="N107" s="22">
        <f t="shared" si="108"/>
        <v>21.489785016739454</v>
      </c>
      <c r="O107" s="22">
        <f t="shared" si="109"/>
        <v>17.150026541027593</v>
      </c>
      <c r="P107" s="22">
        <f t="shared" si="110"/>
        <v>47.737633153328431</v>
      </c>
      <c r="Q107" s="42">
        <f t="shared" si="95"/>
        <v>6270.4574973699218</v>
      </c>
      <c r="R107" s="42">
        <f t="shared" si="96"/>
        <v>6063.4208052025278</v>
      </c>
      <c r="S107" s="42">
        <f t="shared" si="97"/>
        <v>6729.9559736922947</v>
      </c>
      <c r="T107" s="42">
        <f t="shared" si="98"/>
        <v>2461.0288086374594</v>
      </c>
      <c r="U107" s="42">
        <f t="shared" si="99"/>
        <v>6854.6467444864293</v>
      </c>
      <c r="V107" s="42">
        <f t="shared" si="100"/>
        <v>28379.509829388633</v>
      </c>
    </row>
    <row r="108" spans="1:22">
      <c r="A108" s="40">
        <v>39353</v>
      </c>
      <c r="B108" s="41">
        <v>132.04</v>
      </c>
      <c r="C108" s="41">
        <v>105.4</v>
      </c>
      <c r="D108" s="41">
        <v>332.76</v>
      </c>
      <c r="E108" s="41">
        <v>145.19999999999999</v>
      </c>
      <c r="F108" s="22">
        <v>143.61000000000001</v>
      </c>
      <c r="G108" s="10">
        <f t="shared" ref="G108" si="156">B$1*600</f>
        <v>134.55000000000001</v>
      </c>
      <c r="H108" s="10">
        <f t="shared" ref="H108" si="157">C$1*600</f>
        <v>131.69999999999999</v>
      </c>
      <c r="I108" s="10">
        <f t="shared" ref="I108" si="158">D$1*600</f>
        <v>129.22499999999999</v>
      </c>
      <c r="J108" s="10">
        <f t="shared" ref="J108" si="159">E$1*600</f>
        <v>54.524999999999999</v>
      </c>
      <c r="K108" s="10">
        <f t="shared" ref="K108" si="160">F$1*600</f>
        <v>150</v>
      </c>
      <c r="L108" s="22">
        <f t="shared" si="106"/>
        <v>48.815773606124651</v>
      </c>
      <c r="M108" s="22">
        <f t="shared" si="107"/>
        <v>58.65197572748621</v>
      </c>
      <c r="N108" s="22">
        <f t="shared" si="108"/>
        <v>21.878127966613235</v>
      </c>
      <c r="O108" s="22">
        <f t="shared" si="109"/>
        <v>17.525543069953212</v>
      </c>
      <c r="P108" s="22">
        <f t="shared" si="110"/>
        <v>48.782128661997746</v>
      </c>
      <c r="Q108" s="42">
        <f t="shared" si="95"/>
        <v>6445.6347469526982</v>
      </c>
      <c r="R108" s="42">
        <f t="shared" si="96"/>
        <v>6181.9182416770473</v>
      </c>
      <c r="S108" s="42">
        <f t="shared" si="97"/>
        <v>7280.16586217022</v>
      </c>
      <c r="T108" s="42">
        <f t="shared" si="98"/>
        <v>2544.7088537572063</v>
      </c>
      <c r="U108" s="42">
        <f t="shared" si="99"/>
        <v>7005.6014971494969</v>
      </c>
      <c r="V108" s="42">
        <f t="shared" si="100"/>
        <v>29458.029201706668</v>
      </c>
    </row>
    <row r="109" spans="1:22">
      <c r="A109" s="40">
        <v>39386</v>
      </c>
      <c r="B109" s="41">
        <v>135.69999999999999</v>
      </c>
      <c r="C109" s="41">
        <v>105.86</v>
      </c>
      <c r="D109" s="41">
        <v>363.14</v>
      </c>
      <c r="E109" s="41">
        <v>145.94</v>
      </c>
      <c r="F109" s="22">
        <v>144.69</v>
      </c>
      <c r="L109" s="22">
        <f t="shared" si="106"/>
        <v>48.815773606124651</v>
      </c>
      <c r="M109" s="22">
        <f t="shared" si="107"/>
        <v>58.65197572748621</v>
      </c>
      <c r="N109" s="22">
        <f t="shared" si="108"/>
        <v>21.878127966613235</v>
      </c>
      <c r="O109" s="22">
        <f t="shared" si="109"/>
        <v>17.525543069953212</v>
      </c>
      <c r="P109" s="22">
        <f t="shared" si="110"/>
        <v>48.782128661997746</v>
      </c>
      <c r="Q109" s="42">
        <f t="shared" si="95"/>
        <v>6624.3004783511142</v>
      </c>
      <c r="R109" s="42">
        <f t="shared" si="96"/>
        <v>6208.8981505116899</v>
      </c>
      <c r="S109" s="42">
        <f t="shared" si="97"/>
        <v>7944.8233897959299</v>
      </c>
      <c r="T109" s="42">
        <f t="shared" si="98"/>
        <v>2557.6777556289717</v>
      </c>
      <c r="U109" s="42">
        <f t="shared" si="99"/>
        <v>7058.2861961044537</v>
      </c>
      <c r="V109" s="42">
        <f t="shared" si="100"/>
        <v>30393.985970392157</v>
      </c>
    </row>
    <row r="110" spans="1:22">
      <c r="A110" s="40">
        <v>39416</v>
      </c>
      <c r="B110" s="41">
        <v>129.22999999999999</v>
      </c>
      <c r="C110" s="41">
        <v>99.12</v>
      </c>
      <c r="D110" s="41">
        <v>332.35</v>
      </c>
      <c r="E110" s="41">
        <v>138.63999999999999</v>
      </c>
      <c r="F110" s="22">
        <v>145.69</v>
      </c>
      <c r="L110" s="22">
        <f t="shared" si="106"/>
        <v>48.815773606124651</v>
      </c>
      <c r="M110" s="22">
        <f t="shared" si="107"/>
        <v>58.65197572748621</v>
      </c>
      <c r="N110" s="22">
        <f t="shared" si="108"/>
        <v>21.878127966613235</v>
      </c>
      <c r="O110" s="22">
        <f t="shared" si="109"/>
        <v>17.525543069953212</v>
      </c>
      <c r="P110" s="22">
        <f t="shared" si="110"/>
        <v>48.782128661997746</v>
      </c>
      <c r="Q110" s="42">
        <f t="shared" si="95"/>
        <v>6308.4624231194884</v>
      </c>
      <c r="R110" s="42">
        <f t="shared" si="96"/>
        <v>5813.5838341084336</v>
      </c>
      <c r="S110" s="42">
        <f t="shared" si="97"/>
        <v>7271.1958297039091</v>
      </c>
      <c r="T110" s="42">
        <f t="shared" si="98"/>
        <v>2429.7412912183131</v>
      </c>
      <c r="U110" s="42">
        <f t="shared" si="99"/>
        <v>7107.068324766451</v>
      </c>
      <c r="V110" s="42">
        <f t="shared" si="100"/>
        <v>28930.051702916593</v>
      </c>
    </row>
    <row r="111" spans="1:22">
      <c r="A111" s="40">
        <v>39447</v>
      </c>
      <c r="B111" s="41">
        <v>127.43</v>
      </c>
      <c r="C111" s="41">
        <v>99.04</v>
      </c>
      <c r="D111" s="41">
        <v>334.61</v>
      </c>
      <c r="E111" s="41">
        <v>134.37</v>
      </c>
      <c r="F111" s="22">
        <v>145.16</v>
      </c>
      <c r="G111" s="10">
        <v>369.2718870344641</v>
      </c>
      <c r="H111" s="10">
        <v>641.38956777144836</v>
      </c>
      <c r="I111" s="10">
        <v>-991.57742447521866</v>
      </c>
      <c r="J111" s="10">
        <v>315.56798512681314</v>
      </c>
      <c r="K111" s="10">
        <v>265.34798454249812</v>
      </c>
      <c r="L111" s="22">
        <f t="shared" si="106"/>
        <v>51.713614672078229</v>
      </c>
      <c r="M111" s="22">
        <f t="shared" si="107"/>
        <v>65.128041637941067</v>
      </c>
      <c r="N111" s="22">
        <f t="shared" si="108"/>
        <v>18.914745448232974</v>
      </c>
      <c r="O111" s="22">
        <f t="shared" si="109"/>
        <v>19.87404336858247</v>
      </c>
      <c r="P111" s="22">
        <f t="shared" si="110"/>
        <v>50.610097693015234</v>
      </c>
      <c r="Q111" s="42">
        <f t="shared" si="95"/>
        <v>6589.865917662929</v>
      </c>
      <c r="R111" s="42">
        <f t="shared" si="96"/>
        <v>6450.2812438216833</v>
      </c>
      <c r="S111" s="42">
        <f t="shared" si="97"/>
        <v>6329.0629744332355</v>
      </c>
      <c r="T111" s="42">
        <f t="shared" si="98"/>
        <v>2670.4752074364264</v>
      </c>
      <c r="U111" s="42">
        <f t="shared" si="99"/>
        <v>7346.5617811180909</v>
      </c>
      <c r="V111" s="42">
        <f t="shared" si="100"/>
        <v>29386.247124472364</v>
      </c>
    </row>
    <row r="112" spans="1:22">
      <c r="A112" s="40">
        <v>39478</v>
      </c>
      <c r="B112" s="41">
        <v>112.62</v>
      </c>
      <c r="C112" s="41">
        <v>91.72</v>
      </c>
      <c r="D112" s="41">
        <v>288.81</v>
      </c>
      <c r="E112" s="41">
        <v>124.11</v>
      </c>
      <c r="F112" s="22">
        <v>148.61000000000001</v>
      </c>
      <c r="G112" s="22"/>
      <c r="H112" s="22"/>
      <c r="I112" s="22"/>
      <c r="J112" s="22"/>
      <c r="K112" s="22"/>
      <c r="L112" s="22">
        <f t="shared" si="106"/>
        <v>51.713614672078229</v>
      </c>
      <c r="M112" s="22">
        <f t="shared" si="107"/>
        <v>65.128041637941067</v>
      </c>
      <c r="N112" s="22">
        <f t="shared" si="108"/>
        <v>18.914745448232974</v>
      </c>
      <c r="O112" s="22">
        <f t="shared" si="109"/>
        <v>19.87404336858247</v>
      </c>
      <c r="P112" s="22">
        <f t="shared" si="110"/>
        <v>50.610097693015234</v>
      </c>
      <c r="Q112" s="42">
        <f t="shared" si="95"/>
        <v>5823.9872843694502</v>
      </c>
      <c r="R112" s="42">
        <f t="shared" si="96"/>
        <v>5973.5439790319542</v>
      </c>
      <c r="S112" s="42">
        <f t="shared" si="97"/>
        <v>5462.7676329041651</v>
      </c>
      <c r="T112" s="42">
        <f t="shared" si="98"/>
        <v>2466.5675224747702</v>
      </c>
      <c r="U112" s="42">
        <f t="shared" si="99"/>
        <v>7521.1666181589944</v>
      </c>
      <c r="V112" s="42">
        <f t="shared" si="100"/>
        <v>27248.03303693933</v>
      </c>
    </row>
    <row r="113" spans="1:22">
      <c r="A113" s="40">
        <v>39507</v>
      </c>
      <c r="B113" s="41">
        <v>111.41</v>
      </c>
      <c r="C113" s="41">
        <v>87.15</v>
      </c>
      <c r="D113" s="41">
        <v>302.10000000000002</v>
      </c>
      <c r="E113" s="41">
        <v>122.14</v>
      </c>
      <c r="F113" s="22">
        <v>149.38</v>
      </c>
      <c r="L113" s="22">
        <f t="shared" si="106"/>
        <v>51.713614672078229</v>
      </c>
      <c r="M113" s="22">
        <f t="shared" si="107"/>
        <v>65.128041637941067</v>
      </c>
      <c r="N113" s="22">
        <f t="shared" si="108"/>
        <v>18.914745448232974</v>
      </c>
      <c r="O113" s="22">
        <f t="shared" si="109"/>
        <v>19.87404336858247</v>
      </c>
      <c r="P113" s="22">
        <f t="shared" si="110"/>
        <v>50.610097693015234</v>
      </c>
      <c r="Q113" s="42">
        <f t="shared" si="95"/>
        <v>5761.4138106162354</v>
      </c>
      <c r="R113" s="42">
        <f t="shared" si="96"/>
        <v>5675.9088287465647</v>
      </c>
      <c r="S113" s="42">
        <f t="shared" si="97"/>
        <v>5714.144599911182</v>
      </c>
      <c r="T113" s="42">
        <f t="shared" si="98"/>
        <v>2427.4156570386631</v>
      </c>
      <c r="U113" s="42">
        <f t="shared" si="99"/>
        <v>7560.1363933826151</v>
      </c>
      <c r="V113" s="42">
        <f t="shared" si="100"/>
        <v>27139.019289695258</v>
      </c>
    </row>
    <row r="114" spans="1:22">
      <c r="A114" s="40">
        <v>39538</v>
      </c>
      <c r="B114" s="41">
        <v>106.78</v>
      </c>
      <c r="C114" s="41">
        <v>82.67</v>
      </c>
      <c r="D114" s="41">
        <v>273.79000000000002</v>
      </c>
      <c r="E114" s="41">
        <v>111.18</v>
      </c>
      <c r="F114" s="22">
        <v>148.47</v>
      </c>
      <c r="G114" s="10">
        <f t="shared" ref="G114" si="161">B$1*600</f>
        <v>134.55000000000001</v>
      </c>
      <c r="H114" s="10">
        <f t="shared" ref="H114" si="162">C$1*600</f>
        <v>131.69999999999999</v>
      </c>
      <c r="I114" s="10">
        <f t="shared" ref="I114" si="163">D$1*600</f>
        <v>129.22499999999999</v>
      </c>
      <c r="J114" s="10">
        <f t="shared" ref="J114" si="164">E$1*600</f>
        <v>54.524999999999999</v>
      </c>
      <c r="K114" s="10">
        <f t="shared" ref="K114" si="165">F$1*600</f>
        <v>150</v>
      </c>
      <c r="L114" s="22">
        <f t="shared" si="106"/>
        <v>52.973682100435596</v>
      </c>
      <c r="M114" s="22">
        <f t="shared" si="107"/>
        <v>66.721122562097349</v>
      </c>
      <c r="N114" s="22">
        <f t="shared" si="108"/>
        <v>19.386731276787707</v>
      </c>
      <c r="O114" s="22">
        <f t="shared" si="109"/>
        <v>20.364464307600279</v>
      </c>
      <c r="P114" s="22">
        <f t="shared" si="110"/>
        <v>51.620402805159102</v>
      </c>
      <c r="Q114" s="42">
        <f t="shared" si="95"/>
        <v>5656.5297746845126</v>
      </c>
      <c r="R114" s="42">
        <f t="shared" si="96"/>
        <v>5515.8352022085883</v>
      </c>
      <c r="S114" s="42">
        <f t="shared" si="97"/>
        <v>5307.8931562717062</v>
      </c>
      <c r="T114" s="42">
        <f t="shared" si="98"/>
        <v>2264.1211417189993</v>
      </c>
      <c r="U114" s="42">
        <f t="shared" si="99"/>
        <v>7664.0812044819722</v>
      </c>
      <c r="V114" s="42">
        <f t="shared" si="100"/>
        <v>26408.460479365778</v>
      </c>
    </row>
    <row r="115" spans="1:22">
      <c r="A115" s="40">
        <v>39568</v>
      </c>
      <c r="B115" s="41">
        <v>112.91</v>
      </c>
      <c r="C115" s="41">
        <v>88.35</v>
      </c>
      <c r="D115" s="41">
        <v>300.58999999999997</v>
      </c>
      <c r="E115" s="41">
        <v>121.57</v>
      </c>
      <c r="F115" s="22">
        <v>147.56</v>
      </c>
      <c r="L115" s="22">
        <f t="shared" si="106"/>
        <v>52.973682100435596</v>
      </c>
      <c r="M115" s="22">
        <f t="shared" si="107"/>
        <v>66.721122562097349</v>
      </c>
      <c r="N115" s="22">
        <f t="shared" si="108"/>
        <v>19.386731276787707</v>
      </c>
      <c r="O115" s="22">
        <f t="shared" si="109"/>
        <v>20.364464307600279</v>
      </c>
      <c r="P115" s="22">
        <f t="shared" si="110"/>
        <v>51.620402805159102</v>
      </c>
      <c r="Q115" s="42">
        <f t="shared" si="95"/>
        <v>5981.2584459601831</v>
      </c>
      <c r="R115" s="42">
        <f t="shared" si="96"/>
        <v>5894.8111783613003</v>
      </c>
      <c r="S115" s="42">
        <f t="shared" si="97"/>
        <v>5827.4575544896161</v>
      </c>
      <c r="T115" s="42">
        <f t="shared" si="98"/>
        <v>2475.7079258749659</v>
      </c>
      <c r="U115" s="42">
        <f t="shared" si="99"/>
        <v>7617.106637929277</v>
      </c>
      <c r="V115" s="42">
        <f t="shared" si="100"/>
        <v>27796.341742615339</v>
      </c>
    </row>
    <row r="116" spans="1:22">
      <c r="A116" s="40">
        <v>39598</v>
      </c>
      <c r="B116" s="41">
        <v>112.57</v>
      </c>
      <c r="C116" s="41">
        <v>90.2</v>
      </c>
      <c r="D116" s="41">
        <v>305.82</v>
      </c>
      <c r="E116" s="41">
        <v>124.22</v>
      </c>
      <c r="F116" s="22">
        <v>145.68</v>
      </c>
      <c r="L116" s="22">
        <f t="shared" si="106"/>
        <v>52.973682100435596</v>
      </c>
      <c r="M116" s="22">
        <f t="shared" si="107"/>
        <v>66.721122562097349</v>
      </c>
      <c r="N116" s="22">
        <f t="shared" si="108"/>
        <v>19.386731276787707</v>
      </c>
      <c r="O116" s="22">
        <f t="shared" si="109"/>
        <v>20.364464307600279</v>
      </c>
      <c r="P116" s="22">
        <f t="shared" si="110"/>
        <v>51.620402805159102</v>
      </c>
      <c r="Q116" s="42">
        <f t="shared" si="95"/>
        <v>5963.247394046035</v>
      </c>
      <c r="R116" s="42">
        <f t="shared" si="96"/>
        <v>6018.2452551011811</v>
      </c>
      <c r="S116" s="42">
        <f t="shared" si="97"/>
        <v>5928.8501590672167</v>
      </c>
      <c r="T116" s="42">
        <f t="shared" si="98"/>
        <v>2529.6737562901067</v>
      </c>
      <c r="U116" s="42">
        <f t="shared" si="99"/>
        <v>7520.060280655578</v>
      </c>
      <c r="V116" s="42">
        <f t="shared" si="100"/>
        <v>27960.076845160118</v>
      </c>
    </row>
    <row r="117" spans="1:22">
      <c r="A117" s="40">
        <v>39629</v>
      </c>
      <c r="B117" s="41">
        <v>101.2</v>
      </c>
      <c r="C117" s="41">
        <v>81.93</v>
      </c>
      <c r="D117" s="41">
        <v>271</v>
      </c>
      <c r="E117" s="41">
        <v>113.82</v>
      </c>
      <c r="F117" s="22">
        <v>144.1</v>
      </c>
      <c r="G117" s="10">
        <f t="shared" ref="G117" si="166">B$1*600</f>
        <v>134.55000000000001</v>
      </c>
      <c r="H117" s="10">
        <f t="shared" ref="H117" si="167">C$1*600</f>
        <v>131.69999999999999</v>
      </c>
      <c r="I117" s="10">
        <f t="shared" ref="I117" si="168">D$1*600</f>
        <v>129.22499999999999</v>
      </c>
      <c r="J117" s="10">
        <f t="shared" ref="J117" si="169">E$1*600</f>
        <v>54.524999999999999</v>
      </c>
      <c r="K117" s="10">
        <f t="shared" ref="K117" si="170">F$1*600</f>
        <v>150</v>
      </c>
      <c r="L117" s="22">
        <f t="shared" si="106"/>
        <v>54.303227554981049</v>
      </c>
      <c r="M117" s="22">
        <f t="shared" si="107"/>
        <v>68.328592353382589</v>
      </c>
      <c r="N117" s="22">
        <f t="shared" si="108"/>
        <v>19.863576295237891</v>
      </c>
      <c r="O117" s="22">
        <f t="shared" si="109"/>
        <v>20.84351016948747</v>
      </c>
      <c r="P117" s="22">
        <f t="shared" si="110"/>
        <v>52.661346594194498</v>
      </c>
      <c r="Q117" s="42">
        <f t="shared" si="95"/>
        <v>5495.4866285640819</v>
      </c>
      <c r="R117" s="42">
        <f t="shared" si="96"/>
        <v>5598.1615715126363</v>
      </c>
      <c r="S117" s="42">
        <f t="shared" si="97"/>
        <v>5383.0291760094688</v>
      </c>
      <c r="T117" s="42">
        <f t="shared" si="98"/>
        <v>2372.4083274910636</v>
      </c>
      <c r="U117" s="42">
        <f t="shared" si="99"/>
        <v>7588.5000442234268</v>
      </c>
      <c r="V117" s="42">
        <f t="shared" si="100"/>
        <v>26437.585747800676</v>
      </c>
    </row>
    <row r="118" spans="1:22">
      <c r="A118" s="40">
        <v>39660</v>
      </c>
      <c r="B118" s="41">
        <v>99.16</v>
      </c>
      <c r="C118" s="41">
        <v>81.22</v>
      </c>
      <c r="D118" s="41">
        <v>262.27</v>
      </c>
      <c r="E118" s="41">
        <v>110.4</v>
      </c>
      <c r="F118" s="22">
        <v>146.87</v>
      </c>
      <c r="L118" s="22">
        <f t="shared" si="106"/>
        <v>54.303227554981049</v>
      </c>
      <c r="M118" s="22">
        <f t="shared" si="107"/>
        <v>68.328592353382589</v>
      </c>
      <c r="N118" s="22">
        <f t="shared" si="108"/>
        <v>19.863576295237891</v>
      </c>
      <c r="O118" s="22">
        <f t="shared" si="109"/>
        <v>20.84351016948747</v>
      </c>
      <c r="P118" s="22">
        <f t="shared" si="110"/>
        <v>52.661346594194498</v>
      </c>
      <c r="Q118" s="42">
        <f t="shared" si="95"/>
        <v>5384.7080443519208</v>
      </c>
      <c r="R118" s="42">
        <f t="shared" si="96"/>
        <v>5549.6482709417342</v>
      </c>
      <c r="S118" s="42">
        <f t="shared" si="97"/>
        <v>5209.620154952041</v>
      </c>
      <c r="T118" s="42">
        <f t="shared" si="98"/>
        <v>2301.1235227114166</v>
      </c>
      <c r="U118" s="42">
        <f t="shared" si="99"/>
        <v>7734.3719742893463</v>
      </c>
      <c r="V118" s="42">
        <f t="shared" si="100"/>
        <v>26179.471967246456</v>
      </c>
    </row>
    <row r="119" spans="1:22">
      <c r="A119" s="40">
        <v>39689</v>
      </c>
      <c r="B119" s="41">
        <v>100.67</v>
      </c>
      <c r="C119" s="41">
        <v>86.82</v>
      </c>
      <c r="D119" s="41">
        <v>255.11</v>
      </c>
      <c r="E119" s="41">
        <v>111.74</v>
      </c>
      <c r="F119" s="22">
        <v>148.83000000000001</v>
      </c>
      <c r="L119" s="22">
        <f t="shared" si="106"/>
        <v>54.303227554981049</v>
      </c>
      <c r="M119" s="22">
        <f t="shared" si="107"/>
        <v>68.328592353382589</v>
      </c>
      <c r="N119" s="22">
        <f t="shared" si="108"/>
        <v>19.863576295237891</v>
      </c>
      <c r="O119" s="22">
        <f t="shared" si="109"/>
        <v>20.84351016948747</v>
      </c>
      <c r="P119" s="22">
        <f t="shared" si="110"/>
        <v>52.661346594194498</v>
      </c>
      <c r="Q119" s="42">
        <f t="shared" si="95"/>
        <v>5466.7059179599419</v>
      </c>
      <c r="R119" s="42">
        <f t="shared" si="96"/>
        <v>5932.2883881206762</v>
      </c>
      <c r="S119" s="42">
        <f t="shared" si="97"/>
        <v>5067.3969486781389</v>
      </c>
      <c r="T119" s="42">
        <f t="shared" si="98"/>
        <v>2329.0538263385297</v>
      </c>
      <c r="U119" s="42">
        <f t="shared" si="99"/>
        <v>7837.588213613968</v>
      </c>
      <c r="V119" s="42">
        <f t="shared" si="100"/>
        <v>26633.033294711255</v>
      </c>
    </row>
    <row r="120" spans="1:22">
      <c r="A120" s="40">
        <v>39721</v>
      </c>
      <c r="B120" s="41">
        <v>89.49</v>
      </c>
      <c r="C120" s="41">
        <v>82.1</v>
      </c>
      <c r="D120" s="41">
        <v>220.04</v>
      </c>
      <c r="E120" s="41">
        <v>101.12</v>
      </c>
      <c r="F120" s="22">
        <v>149.63</v>
      </c>
      <c r="G120" s="10">
        <f t="shared" ref="G120" si="171">B$1*600</f>
        <v>134.55000000000001</v>
      </c>
      <c r="H120" s="10">
        <f t="shared" ref="H120" si="172">C$1*600</f>
        <v>131.69999999999999</v>
      </c>
      <c r="I120" s="10">
        <f t="shared" ref="I120" si="173">D$1*600</f>
        <v>129.22499999999999</v>
      </c>
      <c r="J120" s="10">
        <f t="shared" ref="J120" si="174">E$1*600</f>
        <v>54.524999999999999</v>
      </c>
      <c r="K120" s="10">
        <f t="shared" ref="K120" si="175">F$1*600</f>
        <v>150</v>
      </c>
      <c r="L120" s="22">
        <f t="shared" si="106"/>
        <v>55.806747501343771</v>
      </c>
      <c r="M120" s="22">
        <f t="shared" si="107"/>
        <v>69.932733644490995</v>
      </c>
      <c r="N120" s="22">
        <f t="shared" si="108"/>
        <v>20.450855880767794</v>
      </c>
      <c r="O120" s="22">
        <f t="shared" si="109"/>
        <v>21.382721008095064</v>
      </c>
      <c r="P120" s="22">
        <f t="shared" si="110"/>
        <v>53.66381936035102</v>
      </c>
      <c r="Q120" s="42">
        <f t="shared" si="95"/>
        <v>4994.1458338952534</v>
      </c>
      <c r="R120" s="42">
        <f t="shared" si="96"/>
        <v>5741.4774322127105</v>
      </c>
      <c r="S120" s="42">
        <f t="shared" si="97"/>
        <v>4500.006328004145</v>
      </c>
      <c r="T120" s="42">
        <f t="shared" si="98"/>
        <v>2162.2207483385728</v>
      </c>
      <c r="U120" s="42">
        <f t="shared" si="99"/>
        <v>8029.7172908893226</v>
      </c>
      <c r="V120" s="42">
        <f t="shared" si="100"/>
        <v>25427.567633340004</v>
      </c>
    </row>
    <row r="121" spans="1:22">
      <c r="A121" s="40">
        <v>39752</v>
      </c>
      <c r="B121" s="41">
        <v>78</v>
      </c>
      <c r="C121" s="41">
        <v>74.510000000000005</v>
      </c>
      <c r="D121" s="41">
        <v>176.71</v>
      </c>
      <c r="E121" s="41">
        <v>91.93</v>
      </c>
      <c r="F121" s="22">
        <v>150.99</v>
      </c>
      <c r="L121" s="22">
        <f t="shared" si="106"/>
        <v>55.806747501343771</v>
      </c>
      <c r="M121" s="22">
        <f t="shared" si="107"/>
        <v>69.932733644490995</v>
      </c>
      <c r="N121" s="22">
        <f t="shared" si="108"/>
        <v>20.450855880767794</v>
      </c>
      <c r="O121" s="22">
        <f t="shared" si="109"/>
        <v>21.382721008095064</v>
      </c>
      <c r="P121" s="22">
        <f t="shared" si="110"/>
        <v>53.66381936035102</v>
      </c>
      <c r="Q121" s="42">
        <f t="shared" si="95"/>
        <v>4352.9263051048138</v>
      </c>
      <c r="R121" s="42">
        <f t="shared" si="96"/>
        <v>5210.687983851024</v>
      </c>
      <c r="S121" s="42">
        <f t="shared" si="97"/>
        <v>3613.8707426904771</v>
      </c>
      <c r="T121" s="42">
        <f t="shared" si="98"/>
        <v>1965.7135422741794</v>
      </c>
      <c r="U121" s="42">
        <f t="shared" si="99"/>
        <v>8102.7000852194014</v>
      </c>
      <c r="V121" s="42">
        <f t="shared" si="100"/>
        <v>23245.898659139893</v>
      </c>
    </row>
    <row r="122" spans="1:22">
      <c r="A122" s="40">
        <v>39780</v>
      </c>
      <c r="B122" s="41">
        <v>72.31</v>
      </c>
      <c r="C122" s="41">
        <v>68.84</v>
      </c>
      <c r="D122" s="41">
        <v>163.11000000000001</v>
      </c>
      <c r="E122" s="41">
        <v>89.53</v>
      </c>
      <c r="F122" s="22">
        <v>156.63</v>
      </c>
      <c r="L122" s="22">
        <f t="shared" si="106"/>
        <v>55.806747501343771</v>
      </c>
      <c r="M122" s="22">
        <f t="shared" si="107"/>
        <v>69.932733644490995</v>
      </c>
      <c r="N122" s="22">
        <f t="shared" si="108"/>
        <v>20.450855880767794</v>
      </c>
      <c r="O122" s="22">
        <f t="shared" si="109"/>
        <v>21.382721008095064</v>
      </c>
      <c r="P122" s="22">
        <f t="shared" si="110"/>
        <v>53.66381936035102</v>
      </c>
      <c r="Q122" s="42">
        <f t="shared" si="95"/>
        <v>4035.3859118221681</v>
      </c>
      <c r="R122" s="42">
        <f t="shared" si="96"/>
        <v>4814.1693840867601</v>
      </c>
      <c r="S122" s="42">
        <f t="shared" si="97"/>
        <v>3335.7391027120352</v>
      </c>
      <c r="T122" s="42">
        <f t="shared" si="98"/>
        <v>1914.3950118547511</v>
      </c>
      <c r="U122" s="42">
        <f t="shared" si="99"/>
        <v>8405.3640264117803</v>
      </c>
      <c r="V122" s="42">
        <f t="shared" si="100"/>
        <v>22505.053436887494</v>
      </c>
    </row>
    <row r="123" spans="1:22">
      <c r="A123" s="40">
        <v>39813</v>
      </c>
      <c r="B123" s="41">
        <v>69.430000000000007</v>
      </c>
      <c r="C123" s="41">
        <v>63.29</v>
      </c>
      <c r="D123" s="41">
        <v>160.22</v>
      </c>
      <c r="E123" s="41">
        <v>87.74</v>
      </c>
      <c r="F123" s="22">
        <v>158.41999999999999</v>
      </c>
      <c r="G123" s="10">
        <v>1183.2701514431772</v>
      </c>
      <c r="H123" s="10">
        <v>524.75422135830854</v>
      </c>
      <c r="I123" s="10">
        <v>1581.1219099612672</v>
      </c>
      <c r="J123" s="10">
        <v>173.55509907610045</v>
      </c>
      <c r="K123" s="10">
        <v>-2862.7013818388541</v>
      </c>
      <c r="L123" s="22">
        <f t="shared" si="106"/>
        <v>72.849382550215694</v>
      </c>
      <c r="M123" s="22">
        <f t="shared" si="107"/>
        <v>78.22399958473919</v>
      </c>
      <c r="N123" s="22">
        <f t="shared" si="108"/>
        <v>30.319298709136707</v>
      </c>
      <c r="O123" s="22">
        <f t="shared" si="109"/>
        <v>23.360782315094159</v>
      </c>
      <c r="P123" s="22">
        <f t="shared" si="110"/>
        <v>35.593491233606578</v>
      </c>
      <c r="Q123" s="42">
        <f t="shared" si="95"/>
        <v>5057.932630461476</v>
      </c>
      <c r="R123" s="42">
        <f t="shared" si="96"/>
        <v>4950.796933718143</v>
      </c>
      <c r="S123" s="42">
        <f t="shared" si="97"/>
        <v>4857.7580391778829</v>
      </c>
      <c r="T123" s="42">
        <f t="shared" si="98"/>
        <v>2049.6750403263613</v>
      </c>
      <c r="U123" s="42">
        <f t="shared" si="99"/>
        <v>5638.7208812279532</v>
      </c>
      <c r="V123" s="42">
        <f t="shared" si="100"/>
        <v>22554.883524911816</v>
      </c>
    </row>
    <row r="124" spans="1:22">
      <c r="A124" s="40">
        <v>39843</v>
      </c>
      <c r="B124" s="41">
        <v>66.91</v>
      </c>
      <c r="C124" s="41">
        <v>63.19</v>
      </c>
      <c r="D124" s="41">
        <v>162.29</v>
      </c>
      <c r="E124" s="41">
        <v>88.08</v>
      </c>
      <c r="F124" s="22">
        <v>156.72999999999999</v>
      </c>
      <c r="G124" s="22"/>
      <c r="H124" s="22"/>
      <c r="I124" s="22"/>
      <c r="J124" s="22"/>
      <c r="K124" s="22"/>
      <c r="L124" s="22">
        <f t="shared" si="106"/>
        <v>72.849382550215694</v>
      </c>
      <c r="M124" s="22">
        <f t="shared" si="107"/>
        <v>78.22399958473919</v>
      </c>
      <c r="N124" s="22">
        <f t="shared" si="108"/>
        <v>30.319298709136707</v>
      </c>
      <c r="O124" s="22">
        <f t="shared" si="109"/>
        <v>23.360782315094159</v>
      </c>
      <c r="P124" s="22">
        <f t="shared" si="110"/>
        <v>35.593491233606578</v>
      </c>
      <c r="Q124" s="42">
        <f t="shared" si="95"/>
        <v>4874.3521864349323</v>
      </c>
      <c r="R124" s="42">
        <f t="shared" si="96"/>
        <v>4942.9745337596696</v>
      </c>
      <c r="S124" s="42">
        <f t="shared" si="97"/>
        <v>4920.5189875057958</v>
      </c>
      <c r="T124" s="42">
        <f t="shared" si="98"/>
        <v>2057.6177063134933</v>
      </c>
      <c r="U124" s="42">
        <f t="shared" si="99"/>
        <v>5578.5678810431582</v>
      </c>
      <c r="V124" s="42">
        <f t="shared" si="100"/>
        <v>22374.031295057051</v>
      </c>
    </row>
    <row r="125" spans="1:22">
      <c r="A125" s="40">
        <v>39871</v>
      </c>
      <c r="B125" s="41">
        <v>60.44</v>
      </c>
      <c r="C125" s="41">
        <v>57.1</v>
      </c>
      <c r="D125" s="41">
        <v>154.41</v>
      </c>
      <c r="E125" s="41">
        <v>79.41</v>
      </c>
      <c r="F125" s="22">
        <v>157.97</v>
      </c>
      <c r="L125" s="22">
        <f t="shared" si="106"/>
        <v>72.849382550215694</v>
      </c>
      <c r="M125" s="22">
        <f t="shared" si="107"/>
        <v>78.22399958473919</v>
      </c>
      <c r="N125" s="22">
        <f t="shared" si="108"/>
        <v>30.319298709136707</v>
      </c>
      <c r="O125" s="22">
        <f t="shared" si="109"/>
        <v>23.360782315094159</v>
      </c>
      <c r="P125" s="22">
        <f t="shared" si="110"/>
        <v>35.593491233606578</v>
      </c>
      <c r="Q125" s="42">
        <f t="shared" si="95"/>
        <v>4403.0166813350361</v>
      </c>
      <c r="R125" s="42">
        <f t="shared" si="96"/>
        <v>4466.5903762886082</v>
      </c>
      <c r="S125" s="42">
        <f t="shared" si="97"/>
        <v>4681.6029136777988</v>
      </c>
      <c r="T125" s="42">
        <f t="shared" si="98"/>
        <v>1855.0797236416272</v>
      </c>
      <c r="U125" s="42">
        <f t="shared" si="99"/>
        <v>5622.7038101728313</v>
      </c>
      <c r="V125" s="42">
        <f t="shared" si="100"/>
        <v>21028.993505115901</v>
      </c>
    </row>
    <row r="126" spans="1:22">
      <c r="A126" s="40">
        <v>39903</v>
      </c>
      <c r="B126" s="41">
        <v>61.66</v>
      </c>
      <c r="C126" s="41">
        <v>59.21</v>
      </c>
      <c r="D126" s="41">
        <v>168.61</v>
      </c>
      <c r="E126" s="41">
        <v>79.34</v>
      </c>
      <c r="F126" s="22">
        <v>159.83000000000001</v>
      </c>
      <c r="G126" s="10">
        <f t="shared" ref="G126" si="176">B$1*600</f>
        <v>134.55000000000001</v>
      </c>
      <c r="H126" s="10">
        <f t="shared" ref="H126" si="177">C$1*600</f>
        <v>131.69999999999999</v>
      </c>
      <c r="I126" s="10">
        <f t="shared" ref="I126" si="178">D$1*600</f>
        <v>129.22499999999999</v>
      </c>
      <c r="J126" s="10">
        <f t="shared" ref="J126" si="179">E$1*600</f>
        <v>54.524999999999999</v>
      </c>
      <c r="K126" s="10">
        <f t="shared" ref="K126" si="180">F$1*600</f>
        <v>150</v>
      </c>
      <c r="L126" s="22">
        <f t="shared" si="106"/>
        <v>75.031510347815441</v>
      </c>
      <c r="M126" s="22">
        <f t="shared" si="107"/>
        <v>80.448286022840861</v>
      </c>
      <c r="N126" s="22">
        <f t="shared" si="108"/>
        <v>31.085712326359886</v>
      </c>
      <c r="O126" s="22">
        <f t="shared" si="109"/>
        <v>24.048014480458413</v>
      </c>
      <c r="P126" s="22">
        <f t="shared" si="110"/>
        <v>36.531988386831877</v>
      </c>
      <c r="Q126" s="42">
        <f t="shared" si="95"/>
        <v>4626.4429280463</v>
      </c>
      <c r="R126" s="42">
        <f t="shared" si="96"/>
        <v>4763.3430154124071</v>
      </c>
      <c r="S126" s="42">
        <f t="shared" si="97"/>
        <v>5241.361955347541</v>
      </c>
      <c r="T126" s="42">
        <f t="shared" si="98"/>
        <v>1907.9694688795705</v>
      </c>
      <c r="U126" s="42">
        <f t="shared" si="99"/>
        <v>5838.9077038673395</v>
      </c>
      <c r="V126" s="42">
        <f t="shared" si="100"/>
        <v>22378.025071553158</v>
      </c>
    </row>
    <row r="127" spans="1:22">
      <c r="A127" s="40">
        <v>39933</v>
      </c>
      <c r="B127" s="41">
        <v>69.91</v>
      </c>
      <c r="C127" s="41">
        <v>65.12</v>
      </c>
      <c r="D127" s="41">
        <v>196.43</v>
      </c>
      <c r="E127" s="41">
        <v>87.93</v>
      </c>
      <c r="F127" s="22">
        <v>160.76</v>
      </c>
      <c r="L127" s="22">
        <f t="shared" si="106"/>
        <v>75.031510347815441</v>
      </c>
      <c r="M127" s="22">
        <f t="shared" si="107"/>
        <v>80.448286022840861</v>
      </c>
      <c r="N127" s="22">
        <f t="shared" si="108"/>
        <v>31.085712326359886</v>
      </c>
      <c r="O127" s="22">
        <f t="shared" si="109"/>
        <v>24.048014480458413</v>
      </c>
      <c r="P127" s="22">
        <f t="shared" si="110"/>
        <v>36.531988386831877</v>
      </c>
      <c r="Q127" s="42">
        <f t="shared" si="95"/>
        <v>5245.4528884157771</v>
      </c>
      <c r="R127" s="42">
        <f t="shared" si="96"/>
        <v>5238.7923858073973</v>
      </c>
      <c r="S127" s="42">
        <f t="shared" si="97"/>
        <v>6106.1664722668729</v>
      </c>
      <c r="T127" s="42">
        <f t="shared" si="98"/>
        <v>2114.5419132667084</v>
      </c>
      <c r="U127" s="42">
        <f t="shared" si="99"/>
        <v>5872.8824530670918</v>
      </c>
      <c r="V127" s="42">
        <f t="shared" si="100"/>
        <v>24577.836112823847</v>
      </c>
    </row>
    <row r="128" spans="1:22">
      <c r="A128" s="40">
        <v>39962</v>
      </c>
      <c r="B128" s="41">
        <v>72.72</v>
      </c>
      <c r="C128" s="41">
        <v>64.930000000000007</v>
      </c>
      <c r="D128" s="41">
        <v>214.53</v>
      </c>
      <c r="E128" s="41">
        <v>91.4</v>
      </c>
      <c r="F128" s="22">
        <v>158.88</v>
      </c>
      <c r="L128" s="22">
        <f t="shared" si="106"/>
        <v>75.031510347815441</v>
      </c>
      <c r="M128" s="22">
        <f t="shared" si="107"/>
        <v>80.448286022840861</v>
      </c>
      <c r="N128" s="22">
        <f t="shared" si="108"/>
        <v>31.085712326359886</v>
      </c>
      <c r="O128" s="22">
        <f t="shared" si="109"/>
        <v>24.048014480458413</v>
      </c>
      <c r="P128" s="22">
        <f t="shared" si="110"/>
        <v>36.531988386831877</v>
      </c>
      <c r="Q128" s="42">
        <f t="shared" si="95"/>
        <v>5456.2914324931389</v>
      </c>
      <c r="R128" s="42">
        <f t="shared" si="96"/>
        <v>5223.5072114630575</v>
      </c>
      <c r="S128" s="42">
        <f t="shared" si="97"/>
        <v>6668.817865373986</v>
      </c>
      <c r="T128" s="42">
        <f t="shared" si="98"/>
        <v>2197.9885235138991</v>
      </c>
      <c r="U128" s="42">
        <f t="shared" si="99"/>
        <v>5804.2023148998487</v>
      </c>
      <c r="V128" s="42">
        <f t="shared" si="100"/>
        <v>25350.807347743932</v>
      </c>
    </row>
    <row r="129" spans="1:22">
      <c r="A129" s="40">
        <v>39994</v>
      </c>
      <c r="B129" s="41">
        <v>71.77</v>
      </c>
      <c r="C129" s="41">
        <v>65.209999999999994</v>
      </c>
      <c r="D129" s="41">
        <v>213.17</v>
      </c>
      <c r="E129" s="41">
        <v>94.05</v>
      </c>
      <c r="F129" s="22">
        <v>160.87</v>
      </c>
      <c r="G129" s="10">
        <f t="shared" ref="G129" si="181">B$1*600</f>
        <v>134.55000000000001</v>
      </c>
      <c r="H129" s="10">
        <f t="shared" ref="H129" si="182">C$1*600</f>
        <v>131.69999999999999</v>
      </c>
      <c r="I129" s="10">
        <f t="shared" ref="I129" si="183">D$1*600</f>
        <v>129.22499999999999</v>
      </c>
      <c r="J129" s="10">
        <f t="shared" ref="J129" si="184">E$1*600</f>
        <v>54.524999999999999</v>
      </c>
      <c r="K129" s="10">
        <f t="shared" ref="K129" si="185">F$1*600</f>
        <v>150</v>
      </c>
      <c r="L129" s="22">
        <f t="shared" si="106"/>
        <v>76.90624909659627</v>
      </c>
      <c r="M129" s="22">
        <f t="shared" si="107"/>
        <v>82.467914914115212</v>
      </c>
      <c r="N129" s="22">
        <f t="shared" si="108"/>
        <v>31.691918640569202</v>
      </c>
      <c r="O129" s="22">
        <f t="shared" si="109"/>
        <v>24.627759297045333</v>
      </c>
      <c r="P129" s="22">
        <f t="shared" si="110"/>
        <v>37.464418299183464</v>
      </c>
      <c r="Q129" s="42">
        <f t="shared" si="95"/>
        <v>5519.5614976627139</v>
      </c>
      <c r="R129" s="42">
        <f t="shared" si="96"/>
        <v>5377.7327315494522</v>
      </c>
      <c r="S129" s="42">
        <f t="shared" si="97"/>
        <v>6755.7662966101361</v>
      </c>
      <c r="T129" s="42">
        <f t="shared" si="98"/>
        <v>2316.2407618871134</v>
      </c>
      <c r="U129" s="42">
        <f t="shared" si="99"/>
        <v>6026.9009717896442</v>
      </c>
      <c r="V129" s="42">
        <f t="shared" si="100"/>
        <v>25996.202259499059</v>
      </c>
    </row>
    <row r="130" spans="1:22">
      <c r="A130" s="40">
        <v>40025</v>
      </c>
      <c r="B130" s="41">
        <v>78.38</v>
      </c>
      <c r="C130" s="41">
        <v>69.540000000000006</v>
      </c>
      <c r="D130" s="41">
        <v>233.82</v>
      </c>
      <c r="E130" s="41">
        <v>99.18</v>
      </c>
      <c r="F130" s="22">
        <v>163.65</v>
      </c>
      <c r="L130" s="22">
        <f t="shared" si="106"/>
        <v>76.90624909659627</v>
      </c>
      <c r="M130" s="22">
        <f t="shared" si="107"/>
        <v>82.467914914115212</v>
      </c>
      <c r="N130" s="22">
        <f t="shared" si="108"/>
        <v>31.691918640569202</v>
      </c>
      <c r="O130" s="22">
        <f t="shared" si="109"/>
        <v>24.627759297045333</v>
      </c>
      <c r="P130" s="22">
        <f t="shared" si="110"/>
        <v>37.464418299183464</v>
      </c>
      <c r="Q130" s="42">
        <f t="shared" si="95"/>
        <v>6027.9118041912152</v>
      </c>
      <c r="R130" s="42">
        <f t="shared" si="96"/>
        <v>5734.8188031275722</v>
      </c>
      <c r="S130" s="42">
        <f t="shared" si="97"/>
        <v>7410.2044165378911</v>
      </c>
      <c r="T130" s="42">
        <f t="shared" si="98"/>
        <v>2442.5811670809562</v>
      </c>
      <c r="U130" s="42">
        <f t="shared" si="99"/>
        <v>6131.0520546613743</v>
      </c>
      <c r="V130" s="42">
        <f t="shared" si="100"/>
        <v>27746.568245599006</v>
      </c>
    </row>
    <row r="131" spans="1:22">
      <c r="A131" s="40">
        <v>40056</v>
      </c>
      <c r="B131" s="41">
        <v>82.11</v>
      </c>
      <c r="C131" s="41">
        <v>70.62</v>
      </c>
      <c r="D131" s="41">
        <v>229.75</v>
      </c>
      <c r="E131" s="41">
        <v>101.42</v>
      </c>
      <c r="F131" s="22">
        <v>164.47</v>
      </c>
      <c r="L131" s="22">
        <f t="shared" si="106"/>
        <v>76.90624909659627</v>
      </c>
      <c r="M131" s="22">
        <f t="shared" si="107"/>
        <v>82.467914914115212</v>
      </c>
      <c r="N131" s="22">
        <f t="shared" si="108"/>
        <v>31.691918640569202</v>
      </c>
      <c r="O131" s="22">
        <f t="shared" si="109"/>
        <v>24.627759297045333</v>
      </c>
      <c r="P131" s="22">
        <f t="shared" si="110"/>
        <v>37.464418299183464</v>
      </c>
      <c r="Q131" s="42">
        <f t="shared" si="95"/>
        <v>6314.77211332152</v>
      </c>
      <c r="R131" s="42">
        <f t="shared" si="96"/>
        <v>5823.8841512348163</v>
      </c>
      <c r="S131" s="42">
        <f t="shared" si="97"/>
        <v>7281.2183076707743</v>
      </c>
      <c r="T131" s="42">
        <f t="shared" si="98"/>
        <v>2497.7473479063378</v>
      </c>
      <c r="U131" s="42">
        <f t="shared" si="99"/>
        <v>6161.7728776667045</v>
      </c>
      <c r="V131" s="42">
        <f t="shared" si="100"/>
        <v>28079.394797800152</v>
      </c>
    </row>
    <row r="132" spans="1:22">
      <c r="A132" s="40">
        <v>40086</v>
      </c>
      <c r="B132" s="41">
        <v>84.28</v>
      </c>
      <c r="C132" s="41">
        <v>72.11</v>
      </c>
      <c r="D132" s="41">
        <v>245.61</v>
      </c>
      <c r="E132" s="41">
        <v>101.3</v>
      </c>
      <c r="F132" s="22">
        <v>165.52</v>
      </c>
      <c r="G132" s="10">
        <f t="shared" ref="G132" si="186">B$1*600</f>
        <v>134.55000000000001</v>
      </c>
      <c r="H132" s="10">
        <f t="shared" ref="H132" si="187">C$1*600</f>
        <v>131.69999999999999</v>
      </c>
      <c r="I132" s="10">
        <f t="shared" ref="I132" si="188">D$1*600</f>
        <v>129.22499999999999</v>
      </c>
      <c r="J132" s="10">
        <f t="shared" ref="J132" si="189">E$1*600</f>
        <v>54.524999999999999</v>
      </c>
      <c r="K132" s="10">
        <f t="shared" ref="K132" si="190">F$1*600</f>
        <v>150</v>
      </c>
      <c r="L132" s="22">
        <f t="shared" si="106"/>
        <v>78.50271326365845</v>
      </c>
      <c r="M132" s="22">
        <f t="shared" si="107"/>
        <v>84.294291283550791</v>
      </c>
      <c r="N132" s="22">
        <f t="shared" si="108"/>
        <v>32.218057641424217</v>
      </c>
      <c r="O132" s="22">
        <f t="shared" si="109"/>
        <v>25.16601201175412</v>
      </c>
      <c r="P132" s="22">
        <f t="shared" si="110"/>
        <v>38.370653195268531</v>
      </c>
      <c r="Q132" s="42">
        <f t="shared" ref="Q132:Q145" si="191">L132*B132</f>
        <v>6616.2086738611342</v>
      </c>
      <c r="R132" s="42">
        <f t="shared" ref="R132:R145" si="192">M132*C132</f>
        <v>6078.4613444568477</v>
      </c>
      <c r="S132" s="42">
        <f t="shared" ref="S132:S145" si="193">N132*D132</f>
        <v>7913.0771373102025</v>
      </c>
      <c r="T132" s="42">
        <f t="shared" ref="T132:T145" si="194">O132*E132</f>
        <v>2549.3170167906924</v>
      </c>
      <c r="U132" s="42">
        <f t="shared" ref="U132:U145" si="195">P132*F132</f>
        <v>6351.1105168808481</v>
      </c>
      <c r="V132" s="42">
        <f t="shared" ref="V132:V145" si="196">SUM(Q132:U132)</f>
        <v>29508.174689299725</v>
      </c>
    </row>
    <row r="133" spans="1:22">
      <c r="A133" s="40">
        <v>40116</v>
      </c>
      <c r="B133" s="41">
        <v>82.48</v>
      </c>
      <c r="C133" s="41">
        <v>69.760000000000005</v>
      </c>
      <c r="D133" s="41">
        <v>243.37</v>
      </c>
      <c r="E133" s="41">
        <v>98.9</v>
      </c>
      <c r="F133" s="22">
        <v>165.69</v>
      </c>
      <c r="L133" s="22">
        <f t="shared" ref="L133:L145" si="197">G133/B133+L132</f>
        <v>78.50271326365845</v>
      </c>
      <c r="M133" s="22">
        <f t="shared" ref="M133:M145" si="198">H133/C133+M132</f>
        <v>84.294291283550791</v>
      </c>
      <c r="N133" s="22">
        <f t="shared" ref="N133:N145" si="199">I133/D133+N132</f>
        <v>32.218057641424217</v>
      </c>
      <c r="O133" s="22">
        <f t="shared" ref="O133:O145" si="200">J133/E133+O132</f>
        <v>25.16601201175412</v>
      </c>
      <c r="P133" s="22">
        <f t="shared" ref="P133:P145" si="201">K133/F133+P132</f>
        <v>38.370653195268531</v>
      </c>
      <c r="Q133" s="42">
        <f t="shared" si="191"/>
        <v>6474.9037899865489</v>
      </c>
      <c r="R133" s="42">
        <f t="shared" si="192"/>
        <v>5880.3697599405032</v>
      </c>
      <c r="S133" s="42">
        <f t="shared" si="193"/>
        <v>7840.9086881934118</v>
      </c>
      <c r="T133" s="42">
        <f t="shared" si="194"/>
        <v>2488.9185879624824</v>
      </c>
      <c r="U133" s="42">
        <f t="shared" si="195"/>
        <v>6357.6335279240429</v>
      </c>
      <c r="V133" s="42">
        <f t="shared" si="196"/>
        <v>29042.734354006992</v>
      </c>
    </row>
    <row r="134" spans="1:22">
      <c r="A134" s="40">
        <v>40147</v>
      </c>
      <c r="B134" s="41">
        <v>83.17</v>
      </c>
      <c r="C134" s="41">
        <v>72.55</v>
      </c>
      <c r="D134" s="41">
        <v>249.34</v>
      </c>
      <c r="E134" s="41">
        <v>97.24</v>
      </c>
      <c r="F134" s="22">
        <v>166.73</v>
      </c>
      <c r="L134" s="22">
        <f t="shared" si="197"/>
        <v>78.50271326365845</v>
      </c>
      <c r="M134" s="22">
        <f t="shared" si="198"/>
        <v>84.294291283550791</v>
      </c>
      <c r="N134" s="22">
        <f t="shared" si="199"/>
        <v>32.218057641424217</v>
      </c>
      <c r="O134" s="22">
        <f t="shared" si="200"/>
        <v>25.16601201175412</v>
      </c>
      <c r="P134" s="22">
        <f t="shared" si="201"/>
        <v>38.370653195268531</v>
      </c>
      <c r="Q134" s="42">
        <f t="shared" si="191"/>
        <v>6529.0706621384734</v>
      </c>
      <c r="R134" s="42">
        <f t="shared" si="192"/>
        <v>6115.5508326216095</v>
      </c>
      <c r="S134" s="42">
        <f t="shared" si="193"/>
        <v>8033.2504923127144</v>
      </c>
      <c r="T134" s="42">
        <f t="shared" si="194"/>
        <v>2447.1430080229707</v>
      </c>
      <c r="U134" s="42">
        <f t="shared" si="195"/>
        <v>6397.5390072471218</v>
      </c>
      <c r="V134" s="42">
        <f t="shared" si="196"/>
        <v>29522.554002342884</v>
      </c>
    </row>
    <row r="135" spans="1:22">
      <c r="A135" s="40">
        <v>40178</v>
      </c>
      <c r="B135" s="41">
        <v>88.28</v>
      </c>
      <c r="C135" s="41">
        <v>77.430000000000007</v>
      </c>
      <c r="D135" s="41">
        <v>270.87</v>
      </c>
      <c r="E135" s="41">
        <v>102.99</v>
      </c>
      <c r="F135" s="22">
        <v>165.3</v>
      </c>
      <c r="G135" s="10">
        <v>182.66493487626104</v>
      </c>
      <c r="H135" s="10">
        <v>435.31438316482871</v>
      </c>
      <c r="I135" s="10">
        <v>-1895.5229279213931</v>
      </c>
      <c r="J135" s="10">
        <v>290.57550190766221</v>
      </c>
      <c r="K135" s="10">
        <v>1586.9681079726442</v>
      </c>
      <c r="L135" s="22">
        <f t="shared" si="197"/>
        <v>80.571867487449353</v>
      </c>
      <c r="M135" s="22">
        <f t="shared" si="198"/>
        <v>89.916329035905548</v>
      </c>
      <c r="N135" s="22">
        <f t="shared" si="199"/>
        <v>25.220151162591591</v>
      </c>
      <c r="O135" s="22">
        <f t="shared" si="200"/>
        <v>27.987407311372163</v>
      </c>
      <c r="P135" s="22">
        <f t="shared" si="201"/>
        <v>47.971186213856818</v>
      </c>
      <c r="Q135" s="42">
        <f t="shared" si="191"/>
        <v>7112.8844617920286</v>
      </c>
      <c r="R135" s="42">
        <f t="shared" si="192"/>
        <v>6962.2213572501669</v>
      </c>
      <c r="S135" s="42">
        <f t="shared" si="193"/>
        <v>6831.3823454111844</v>
      </c>
      <c r="T135" s="42">
        <f t="shared" si="194"/>
        <v>2882.4230789982189</v>
      </c>
      <c r="U135" s="42">
        <f t="shared" si="195"/>
        <v>7929.6370811505321</v>
      </c>
      <c r="V135" s="42">
        <f t="shared" si="196"/>
        <v>31718.548324602132</v>
      </c>
    </row>
    <row r="136" spans="1:22">
      <c r="A136" s="40">
        <v>40207</v>
      </c>
      <c r="B136" s="41">
        <v>85.7</v>
      </c>
      <c r="C136" s="41">
        <v>76.760000000000005</v>
      </c>
      <c r="D136" s="41">
        <v>263.81</v>
      </c>
      <c r="E136" s="41">
        <v>104.87</v>
      </c>
      <c r="F136" s="22">
        <v>166.06</v>
      </c>
      <c r="G136" s="22"/>
      <c r="H136" s="22"/>
      <c r="I136" s="22"/>
      <c r="J136" s="22"/>
      <c r="K136" s="22"/>
      <c r="L136" s="22">
        <f t="shared" si="197"/>
        <v>80.571867487449353</v>
      </c>
      <c r="M136" s="22">
        <f t="shared" si="198"/>
        <v>89.916329035905548</v>
      </c>
      <c r="N136" s="22">
        <f t="shared" si="199"/>
        <v>25.220151162591591</v>
      </c>
      <c r="O136" s="22">
        <f t="shared" si="200"/>
        <v>27.987407311372163</v>
      </c>
      <c r="P136" s="22">
        <f t="shared" si="201"/>
        <v>47.971186213856818</v>
      </c>
      <c r="Q136" s="42">
        <f t="shared" si="191"/>
        <v>6905.0090436744094</v>
      </c>
      <c r="R136" s="42">
        <f t="shared" si="192"/>
        <v>6901.9774167961104</v>
      </c>
      <c r="S136" s="42">
        <f t="shared" si="193"/>
        <v>6653.328078203288</v>
      </c>
      <c r="T136" s="42">
        <f t="shared" si="194"/>
        <v>2935.0394047435989</v>
      </c>
      <c r="U136" s="42">
        <f t="shared" si="195"/>
        <v>7966.0951826730634</v>
      </c>
      <c r="V136" s="42">
        <f t="shared" si="196"/>
        <v>31361.449126090469</v>
      </c>
    </row>
    <row r="137" spans="1:22">
      <c r="A137" s="40">
        <v>40235</v>
      </c>
      <c r="B137" s="41">
        <v>85.37</v>
      </c>
      <c r="C137" s="41">
        <v>80.599999999999994</v>
      </c>
      <c r="D137" s="41">
        <v>269.36</v>
      </c>
      <c r="E137" s="41">
        <v>108.57</v>
      </c>
      <c r="F137" s="22">
        <v>168.08</v>
      </c>
      <c r="L137" s="22">
        <f t="shared" si="197"/>
        <v>80.571867487449353</v>
      </c>
      <c r="M137" s="22">
        <f t="shared" si="198"/>
        <v>89.916329035905548</v>
      </c>
      <c r="N137" s="22">
        <f t="shared" si="199"/>
        <v>25.220151162591591</v>
      </c>
      <c r="O137" s="22">
        <f t="shared" si="200"/>
        <v>27.987407311372163</v>
      </c>
      <c r="P137" s="22">
        <f t="shared" si="201"/>
        <v>47.971186213856818</v>
      </c>
      <c r="Q137" s="42">
        <f t="shared" si="191"/>
        <v>6878.4203274035517</v>
      </c>
      <c r="R137" s="42">
        <f t="shared" si="192"/>
        <v>7247.2561202939869</v>
      </c>
      <c r="S137" s="42">
        <f t="shared" si="193"/>
        <v>6793.2999171556712</v>
      </c>
      <c r="T137" s="42">
        <f t="shared" si="194"/>
        <v>3038.5928117956755</v>
      </c>
      <c r="U137" s="42">
        <f t="shared" si="195"/>
        <v>8062.9969788250546</v>
      </c>
      <c r="V137" s="42">
        <f t="shared" si="196"/>
        <v>32020.566155473942</v>
      </c>
    </row>
    <row r="138" spans="1:22">
      <c r="A138" s="40">
        <v>40268</v>
      </c>
      <c r="B138" s="41">
        <v>91.43</v>
      </c>
      <c r="C138" s="41">
        <v>86.19</v>
      </c>
      <c r="D138" s="41">
        <v>293.27</v>
      </c>
      <c r="E138" s="41">
        <v>115.1</v>
      </c>
      <c r="F138" s="22">
        <v>169.13</v>
      </c>
      <c r="G138" s="10">
        <f t="shared" ref="G138" si="202">B$1*600</f>
        <v>134.55000000000001</v>
      </c>
      <c r="H138" s="10">
        <f t="shared" ref="H138" si="203">C$1*600</f>
        <v>131.69999999999999</v>
      </c>
      <c r="I138" s="10">
        <f t="shared" ref="I138" si="204">D$1*600</f>
        <v>129.22499999999999</v>
      </c>
      <c r="J138" s="10">
        <f t="shared" ref="J138" si="205">E$1*600</f>
        <v>54.524999999999999</v>
      </c>
      <c r="K138" s="10">
        <f t="shared" ref="K138" si="206">F$1*600</f>
        <v>150</v>
      </c>
      <c r="L138" s="22">
        <f t="shared" si="197"/>
        <v>82.043485118423874</v>
      </c>
      <c r="M138" s="22">
        <f t="shared" si="198"/>
        <v>91.44434852772595</v>
      </c>
      <c r="N138" s="22">
        <f t="shared" si="199"/>
        <v>25.660786072401663</v>
      </c>
      <c r="O138" s="22">
        <f t="shared" si="200"/>
        <v>28.461125817019425</v>
      </c>
      <c r="P138" s="22">
        <f t="shared" si="201"/>
        <v>48.858077953938412</v>
      </c>
      <c r="Q138" s="42">
        <f t="shared" si="191"/>
        <v>7501.2358443774956</v>
      </c>
      <c r="R138" s="42">
        <f t="shared" si="192"/>
        <v>7881.5883996046996</v>
      </c>
      <c r="S138" s="42">
        <f t="shared" si="193"/>
        <v>7525.5387314532354</v>
      </c>
      <c r="T138" s="42">
        <f t="shared" si="194"/>
        <v>3275.8755815389359</v>
      </c>
      <c r="U138" s="42">
        <f t="shared" si="195"/>
        <v>8263.3667243496038</v>
      </c>
      <c r="V138" s="42">
        <f t="shared" si="196"/>
        <v>34447.605281323966</v>
      </c>
    </row>
    <row r="139" spans="1:22">
      <c r="A139" s="40">
        <v>40298</v>
      </c>
      <c r="B139" s="41">
        <v>90.16</v>
      </c>
      <c r="C139" s="41">
        <v>89.01</v>
      </c>
      <c r="D139" s="41">
        <v>301.3</v>
      </c>
      <c r="E139" s="41">
        <v>116.85</v>
      </c>
      <c r="F139" s="22">
        <v>167.92</v>
      </c>
      <c r="L139" s="22">
        <f t="shared" si="197"/>
        <v>82.043485118423874</v>
      </c>
      <c r="M139" s="22">
        <f t="shared" si="198"/>
        <v>91.44434852772595</v>
      </c>
      <c r="N139" s="22">
        <f t="shared" si="199"/>
        <v>25.660786072401663</v>
      </c>
      <c r="O139" s="22">
        <f t="shared" si="200"/>
        <v>28.461125817019425</v>
      </c>
      <c r="P139" s="22">
        <f t="shared" si="201"/>
        <v>48.858077953938412</v>
      </c>
      <c r="Q139" s="42">
        <f t="shared" si="191"/>
        <v>7397.0406182770957</v>
      </c>
      <c r="R139" s="42">
        <f t="shared" si="192"/>
        <v>8139.4614624528876</v>
      </c>
      <c r="S139" s="42">
        <f t="shared" si="193"/>
        <v>7731.5948436146218</v>
      </c>
      <c r="T139" s="42">
        <f t="shared" si="194"/>
        <v>3325.6825517187199</v>
      </c>
      <c r="U139" s="42">
        <f t="shared" si="195"/>
        <v>8204.2484500253377</v>
      </c>
      <c r="V139" s="42">
        <f t="shared" si="196"/>
        <v>34798.02792608866</v>
      </c>
    </row>
    <row r="140" spans="1:22">
      <c r="A140" s="40">
        <v>40329</v>
      </c>
      <c r="B140" s="41">
        <v>85.04</v>
      </c>
      <c r="C140" s="41">
        <v>88.59</v>
      </c>
      <c r="D140" s="41">
        <v>296.52999999999997</v>
      </c>
      <c r="E140" s="41">
        <v>113.56</v>
      </c>
      <c r="F140" s="22">
        <v>170.56</v>
      </c>
      <c r="L140" s="22">
        <f t="shared" si="197"/>
        <v>82.043485118423874</v>
      </c>
      <c r="M140" s="22">
        <f t="shared" si="198"/>
        <v>91.44434852772595</v>
      </c>
      <c r="N140" s="22">
        <f t="shared" si="199"/>
        <v>25.660786072401663</v>
      </c>
      <c r="O140" s="22">
        <f t="shared" si="200"/>
        <v>28.461125817019425</v>
      </c>
      <c r="P140" s="22">
        <f t="shared" si="201"/>
        <v>48.858077953938412</v>
      </c>
      <c r="Q140" s="42">
        <f t="shared" si="191"/>
        <v>6976.9779744707666</v>
      </c>
      <c r="R140" s="42">
        <f t="shared" si="192"/>
        <v>8101.0548360712419</v>
      </c>
      <c r="S140" s="42">
        <f t="shared" si="193"/>
        <v>7609.1928940492644</v>
      </c>
      <c r="T140" s="42">
        <f t="shared" si="194"/>
        <v>3232.0454477807261</v>
      </c>
      <c r="U140" s="42">
        <f t="shared" si="195"/>
        <v>8333.2337758237354</v>
      </c>
      <c r="V140" s="42">
        <f t="shared" si="196"/>
        <v>34252.504928195733</v>
      </c>
    </row>
    <row r="141" spans="1:22">
      <c r="A141" s="40">
        <v>40359</v>
      </c>
      <c r="B141" s="41">
        <v>84.4</v>
      </c>
      <c r="C141" s="41">
        <v>83.89</v>
      </c>
      <c r="D141" s="41">
        <v>294.35000000000002</v>
      </c>
      <c r="E141" s="41">
        <v>112</v>
      </c>
      <c r="F141" s="22">
        <v>169.29</v>
      </c>
      <c r="G141" s="10">
        <f t="shared" ref="G141" si="207">B$1*600</f>
        <v>134.55000000000001</v>
      </c>
      <c r="H141" s="10">
        <f t="shared" ref="H141" si="208">C$1*600</f>
        <v>131.69999999999999</v>
      </c>
      <c r="I141" s="10">
        <f t="shared" ref="I141" si="209">D$1*600</f>
        <v>129.22499999999999</v>
      </c>
      <c r="J141" s="10">
        <f t="shared" ref="J141" si="210">E$1*600</f>
        <v>54.524999999999999</v>
      </c>
      <c r="K141" s="10">
        <f t="shared" ref="K141" si="211">F$1*600</f>
        <v>150</v>
      </c>
      <c r="L141" s="22">
        <f t="shared" si="197"/>
        <v>83.637679431220079</v>
      </c>
      <c r="M141" s="22">
        <f t="shared" si="198"/>
        <v>93.014261509010964</v>
      </c>
      <c r="N141" s="22">
        <f t="shared" si="199"/>
        <v>26.099804248042908</v>
      </c>
      <c r="O141" s="22">
        <f t="shared" si="200"/>
        <v>28.947956174162282</v>
      </c>
      <c r="P141" s="22">
        <f t="shared" si="201"/>
        <v>49.744131471570874</v>
      </c>
      <c r="Q141" s="42">
        <f t="shared" si="191"/>
        <v>7059.0201439949751</v>
      </c>
      <c r="R141" s="42">
        <f t="shared" si="192"/>
        <v>7802.9663979909301</v>
      </c>
      <c r="S141" s="42">
        <f t="shared" si="193"/>
        <v>7682.4773804114302</v>
      </c>
      <c r="T141" s="42">
        <f t="shared" si="194"/>
        <v>3242.1710915061758</v>
      </c>
      <c r="U141" s="42">
        <f t="shared" si="195"/>
        <v>8421.1840168222334</v>
      </c>
      <c r="V141" s="42">
        <f t="shared" si="196"/>
        <v>34207.819030725746</v>
      </c>
    </row>
    <row r="142" spans="1:22">
      <c r="A142" s="40">
        <v>40389</v>
      </c>
      <c r="B142" s="41">
        <v>88.5</v>
      </c>
      <c r="C142" s="41">
        <v>84.3</v>
      </c>
      <c r="D142" s="41">
        <v>298.88</v>
      </c>
      <c r="E142" s="41">
        <v>111.48</v>
      </c>
      <c r="F142" s="22">
        <v>170.85</v>
      </c>
      <c r="L142" s="22">
        <f t="shared" si="197"/>
        <v>83.637679431220079</v>
      </c>
      <c r="M142" s="22">
        <f t="shared" si="198"/>
        <v>93.014261509010964</v>
      </c>
      <c r="N142" s="22">
        <f t="shared" si="199"/>
        <v>26.099804248042908</v>
      </c>
      <c r="O142" s="22">
        <f t="shared" si="200"/>
        <v>28.947956174162282</v>
      </c>
      <c r="P142" s="22">
        <f t="shared" si="201"/>
        <v>49.744131471570874</v>
      </c>
      <c r="Q142" s="42">
        <f t="shared" si="191"/>
        <v>7401.9346296629774</v>
      </c>
      <c r="R142" s="42">
        <f t="shared" si="192"/>
        <v>7841.102245209624</v>
      </c>
      <c r="S142" s="42">
        <f t="shared" si="193"/>
        <v>7800.7094936550639</v>
      </c>
      <c r="T142" s="42">
        <f t="shared" si="194"/>
        <v>3227.1181542956115</v>
      </c>
      <c r="U142" s="42">
        <f t="shared" si="195"/>
        <v>8498.784861917884</v>
      </c>
      <c r="V142" s="42">
        <f t="shared" si="196"/>
        <v>34769.649384741162</v>
      </c>
    </row>
    <row r="143" spans="1:22">
      <c r="A143" s="40">
        <v>40421</v>
      </c>
      <c r="B143" s="41">
        <v>87.19</v>
      </c>
      <c r="C143" s="41">
        <v>82.59</v>
      </c>
      <c r="D143" s="41">
        <v>299.77</v>
      </c>
      <c r="E143" s="41">
        <v>111.5</v>
      </c>
      <c r="F143" s="22">
        <v>175.39</v>
      </c>
      <c r="L143" s="22">
        <f t="shared" si="197"/>
        <v>83.637679431220079</v>
      </c>
      <c r="M143" s="22">
        <f t="shared" si="198"/>
        <v>93.014261509010964</v>
      </c>
      <c r="N143" s="22">
        <f t="shared" si="199"/>
        <v>26.099804248042908</v>
      </c>
      <c r="O143" s="22">
        <f t="shared" si="200"/>
        <v>28.947956174162282</v>
      </c>
      <c r="P143" s="22">
        <f t="shared" si="201"/>
        <v>49.744131471570874</v>
      </c>
      <c r="Q143" s="42">
        <f t="shared" si="191"/>
        <v>7292.3692696080789</v>
      </c>
      <c r="R143" s="42">
        <f t="shared" si="192"/>
        <v>7682.0478580292156</v>
      </c>
      <c r="S143" s="42">
        <f t="shared" si="193"/>
        <v>7823.9383194358215</v>
      </c>
      <c r="T143" s="42">
        <f t="shared" si="194"/>
        <v>3227.6971134190944</v>
      </c>
      <c r="U143" s="42">
        <f t="shared" si="195"/>
        <v>8724.6232187988153</v>
      </c>
      <c r="V143" s="42">
        <f t="shared" si="196"/>
        <v>34750.675779291028</v>
      </c>
    </row>
    <row r="144" spans="1:22">
      <c r="A144" s="40">
        <v>40451</v>
      </c>
      <c r="B144" s="41">
        <v>90.02</v>
      </c>
      <c r="C144" s="41">
        <v>83.65</v>
      </c>
      <c r="D144" s="41">
        <v>309.42</v>
      </c>
      <c r="E144" s="41">
        <v>110.99</v>
      </c>
      <c r="F144" s="22">
        <v>173.29</v>
      </c>
      <c r="G144" s="10">
        <f t="shared" ref="G144" si="212">B$1*600</f>
        <v>134.55000000000001</v>
      </c>
      <c r="H144" s="10">
        <f t="shared" ref="H144" si="213">C$1*600</f>
        <v>131.69999999999999</v>
      </c>
      <c r="I144" s="10">
        <f t="shared" ref="I144" si="214">D$1*600</f>
        <v>129.22499999999999</v>
      </c>
      <c r="J144" s="10">
        <f t="shared" ref="J144" si="215">E$1*600</f>
        <v>54.524999999999999</v>
      </c>
      <c r="K144" s="10">
        <f t="shared" ref="K144" si="216">F$1*600</f>
        <v>150</v>
      </c>
      <c r="L144" s="22">
        <f t="shared" si="197"/>
        <v>85.13234728280861</v>
      </c>
      <c r="M144" s="22">
        <f t="shared" si="198"/>
        <v>94.58867872359555</v>
      </c>
      <c r="N144" s="22">
        <f t="shared" si="199"/>
        <v>26.517440470652954</v>
      </c>
      <c r="O144" s="22">
        <f t="shared" si="200"/>
        <v>29.439216648078851</v>
      </c>
      <c r="P144" s="22">
        <f t="shared" si="201"/>
        <v>50.609732487209399</v>
      </c>
      <c r="Q144" s="42">
        <f t="shared" si="191"/>
        <v>7663.6139023984306</v>
      </c>
      <c r="R144" s="42">
        <f t="shared" si="192"/>
        <v>7912.3429752287684</v>
      </c>
      <c r="S144" s="42">
        <f t="shared" si="193"/>
        <v>8205.0264304294378</v>
      </c>
      <c r="T144" s="42">
        <f t="shared" si="194"/>
        <v>3267.4586557702714</v>
      </c>
      <c r="U144" s="42">
        <f t="shared" si="195"/>
        <v>8770.160542708516</v>
      </c>
      <c r="V144" s="42">
        <f t="shared" si="196"/>
        <v>35818.602506535426</v>
      </c>
    </row>
    <row r="145" spans="1:22">
      <c r="A145" s="40">
        <v>40480</v>
      </c>
      <c r="B145" s="41">
        <v>92.17</v>
      </c>
      <c r="C145" s="41">
        <v>85.23</v>
      </c>
      <c r="D145" s="41">
        <v>312.47000000000003</v>
      </c>
      <c r="E145" s="41">
        <v>111.53</v>
      </c>
      <c r="F145" s="22">
        <v>172.41</v>
      </c>
      <c r="L145" s="22">
        <f t="shared" si="197"/>
        <v>85.13234728280861</v>
      </c>
      <c r="M145" s="22">
        <f t="shared" si="198"/>
        <v>94.58867872359555</v>
      </c>
      <c r="N145" s="22">
        <f t="shared" si="199"/>
        <v>26.517440470652954</v>
      </c>
      <c r="O145" s="22">
        <f t="shared" si="200"/>
        <v>29.439216648078851</v>
      </c>
      <c r="P145" s="22">
        <f t="shared" si="201"/>
        <v>50.609732487209399</v>
      </c>
      <c r="Q145" s="42">
        <f t="shared" si="191"/>
        <v>7846.6484490564699</v>
      </c>
      <c r="R145" s="42">
        <f t="shared" si="192"/>
        <v>8061.793087612049</v>
      </c>
      <c r="S145" s="42">
        <f t="shared" si="193"/>
        <v>8285.9046238649298</v>
      </c>
      <c r="T145" s="42">
        <f t="shared" si="194"/>
        <v>3283.3558327602341</v>
      </c>
      <c r="U145" s="42">
        <f t="shared" si="195"/>
        <v>8725.6239781197728</v>
      </c>
      <c r="V145" s="42">
        <f t="shared" si="196"/>
        <v>36203.325971413455</v>
      </c>
    </row>
    <row r="150" spans="1:22">
      <c r="G150" s="22">
        <f>($V149*B$1-Q149)+G$3</f>
        <v>134.55000000000001</v>
      </c>
      <c r="H150" s="22">
        <f>($V149*C$1-R149)+H$3</f>
        <v>131.69999999999999</v>
      </c>
      <c r="I150" s="22">
        <f t="shared" ref="I150" si="217">($V149*D$1-S149)+I$3</f>
        <v>129.22499999999999</v>
      </c>
      <c r="J150" s="22">
        <f t="shared" ref="J150" si="218">($V149*E$1-T149)+J$3</f>
        <v>54.524999999999999</v>
      </c>
      <c r="K150" s="22">
        <f t="shared" ref="K150" si="219">($V149*F$1-U149)+K$3</f>
        <v>150</v>
      </c>
      <c r="L150" s="44" t="s">
        <v>100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dimension ref="A1:S41"/>
  <sheetViews>
    <sheetView zoomScale="85" zoomScaleNormal="85" workbookViewId="0">
      <selection activeCell="H2" sqref="H2"/>
    </sheetView>
  </sheetViews>
  <sheetFormatPr baseColWidth="10" defaultColWidth="7.28515625" defaultRowHeight="15"/>
  <cols>
    <col min="1" max="1" width="11.28515625" style="6" bestFit="1" customWidth="1"/>
    <col min="2" max="2" width="43.42578125" style="6" bestFit="1" customWidth="1"/>
    <col min="3" max="3" width="8.140625" style="6" bestFit="1" customWidth="1"/>
    <col min="4" max="4" width="13.140625" style="6" bestFit="1" customWidth="1"/>
    <col min="5" max="5" width="13.85546875" style="6" bestFit="1" customWidth="1"/>
    <col min="6" max="6" width="8.5703125" style="6" bestFit="1" customWidth="1"/>
    <col min="7" max="7" width="9.140625" style="6" bestFit="1" customWidth="1"/>
    <col min="8" max="8" width="13.140625" style="6" bestFit="1" customWidth="1"/>
    <col min="9" max="9" width="6.42578125" style="6" bestFit="1" customWidth="1"/>
    <col min="10" max="10" width="22" style="6" bestFit="1" customWidth="1"/>
    <col min="11" max="12" width="7.28515625" style="10"/>
    <col min="13" max="13" width="7.140625" style="6" customWidth="1"/>
    <col min="14" max="14" width="7.28515625" style="6"/>
    <col min="15" max="19" width="7.140625" style="6" bestFit="1" customWidth="1"/>
    <col min="20" max="16384" width="7.28515625" style="6"/>
  </cols>
  <sheetData>
    <row r="1" spans="1:19" ht="12.75" customHeight="1">
      <c r="A1" s="1" t="s">
        <v>17</v>
      </c>
      <c r="B1" s="1" t="s">
        <v>18</v>
      </c>
      <c r="C1" s="1" t="s">
        <v>22</v>
      </c>
      <c r="D1" s="1" t="s">
        <v>19</v>
      </c>
      <c r="E1" s="1" t="s">
        <v>20</v>
      </c>
      <c r="F1" s="2" t="s">
        <v>21</v>
      </c>
      <c r="G1" s="1" t="s">
        <v>24</v>
      </c>
      <c r="H1" s="1" t="s">
        <v>92</v>
      </c>
      <c r="I1" s="1" t="s">
        <v>31</v>
      </c>
      <c r="J1" s="1" t="s">
        <v>32</v>
      </c>
      <c r="K1" s="3" t="s">
        <v>36</v>
      </c>
      <c r="L1" s="3" t="s">
        <v>45</v>
      </c>
      <c r="M1" s="4" t="s">
        <v>48</v>
      </c>
      <c r="N1" s="4" t="s">
        <v>46</v>
      </c>
      <c r="O1" s="5" t="s">
        <v>49</v>
      </c>
      <c r="P1" s="4" t="s">
        <v>50</v>
      </c>
      <c r="Q1" s="4" t="s">
        <v>51</v>
      </c>
      <c r="R1" s="4" t="s">
        <v>47</v>
      </c>
      <c r="S1" s="4" t="s">
        <v>52</v>
      </c>
    </row>
    <row r="2" spans="1:19" ht="12.75" customHeight="1">
      <c r="A2" s="7" t="s">
        <v>0</v>
      </c>
      <c r="B2" s="7" t="s">
        <v>4</v>
      </c>
      <c r="C2" s="8">
        <v>0.125</v>
      </c>
      <c r="D2" s="7" t="s">
        <v>5</v>
      </c>
      <c r="E2" s="7" t="s">
        <v>3</v>
      </c>
      <c r="F2" s="9">
        <v>1.5E-3</v>
      </c>
      <c r="G2" s="8">
        <f t="shared" ref="G2:G8" si="0">F2*C2</f>
        <v>1.875E-4</v>
      </c>
      <c r="H2" s="8"/>
      <c r="L2" s="11">
        <v>1</v>
      </c>
    </row>
    <row r="3" spans="1:19" ht="12.75" customHeight="1">
      <c r="A3" s="7" t="s">
        <v>0</v>
      </c>
      <c r="B3" s="7" t="s">
        <v>1</v>
      </c>
      <c r="C3" s="8">
        <v>0.125</v>
      </c>
      <c r="D3" s="7" t="s">
        <v>2</v>
      </c>
      <c r="E3" s="7" t="s">
        <v>3</v>
      </c>
      <c r="F3" s="9">
        <v>2E-3</v>
      </c>
      <c r="G3" s="8">
        <f t="shared" si="0"/>
        <v>2.5000000000000001E-4</v>
      </c>
      <c r="H3" s="8"/>
      <c r="L3" s="11">
        <v>1</v>
      </c>
    </row>
    <row r="4" spans="1:19" ht="12.75" customHeight="1">
      <c r="A4" s="7" t="s">
        <v>6</v>
      </c>
      <c r="B4" s="7" t="s">
        <v>11</v>
      </c>
      <c r="C4" s="8">
        <v>0.125</v>
      </c>
      <c r="D4" s="7" t="s">
        <v>12</v>
      </c>
      <c r="E4" s="7" t="s">
        <v>3</v>
      </c>
      <c r="F4" s="9">
        <v>3.0000000000000001E-3</v>
      </c>
      <c r="G4" s="8">
        <f t="shared" si="0"/>
        <v>3.7500000000000001E-4</v>
      </c>
      <c r="H4" s="8"/>
      <c r="I4" s="6">
        <v>461</v>
      </c>
      <c r="J4" s="6" t="s">
        <v>34</v>
      </c>
      <c r="K4" s="10">
        <v>14.26</v>
      </c>
      <c r="L4" s="8">
        <v>0.4788</v>
      </c>
      <c r="N4" s="8">
        <v>0.3261</v>
      </c>
      <c r="R4" s="8">
        <v>0.1188</v>
      </c>
    </row>
    <row r="5" spans="1:19" ht="12.75" customHeight="1">
      <c r="A5" s="7" t="s">
        <v>6</v>
      </c>
      <c r="B5" s="7" t="s">
        <v>13</v>
      </c>
      <c r="C5" s="8">
        <v>0.125</v>
      </c>
      <c r="D5" s="7" t="s">
        <v>14</v>
      </c>
      <c r="E5" s="7" t="s">
        <v>3</v>
      </c>
      <c r="F5" s="9">
        <v>4.0000000000000001E-3</v>
      </c>
      <c r="G5" s="8">
        <f t="shared" si="0"/>
        <v>5.0000000000000001E-4</v>
      </c>
      <c r="H5" s="8"/>
      <c r="I5" s="6">
        <v>218</v>
      </c>
      <c r="L5" s="8">
        <v>0.6179</v>
      </c>
      <c r="N5" s="8">
        <v>0.27860000000000001</v>
      </c>
      <c r="R5" s="8">
        <v>3.6400000000000002E-2</v>
      </c>
    </row>
    <row r="6" spans="1:19" ht="12.75" customHeight="1">
      <c r="A6" s="7" t="s">
        <v>6</v>
      </c>
      <c r="B6" s="7" t="s">
        <v>9</v>
      </c>
      <c r="C6" s="8">
        <v>0.125</v>
      </c>
      <c r="D6" s="7" t="s">
        <v>10</v>
      </c>
      <c r="E6" s="7" t="s">
        <v>3</v>
      </c>
      <c r="F6" s="9">
        <v>4.0000000000000001E-3</v>
      </c>
      <c r="G6" s="8">
        <f t="shared" si="0"/>
        <v>5.0000000000000001E-4</v>
      </c>
      <c r="H6" s="8"/>
      <c r="I6" s="6">
        <v>1068</v>
      </c>
      <c r="J6" s="6" t="s">
        <v>35</v>
      </c>
      <c r="K6" s="10">
        <v>20.190000000000001</v>
      </c>
      <c r="L6" s="8">
        <v>0.43640000000000001</v>
      </c>
      <c r="N6" s="8">
        <v>0.34470000000000001</v>
      </c>
      <c r="R6" s="8">
        <v>7.6499999999999999E-2</v>
      </c>
    </row>
    <row r="7" spans="1:19" ht="12.75" customHeight="1">
      <c r="A7" s="7" t="s">
        <v>6</v>
      </c>
      <c r="B7" s="7" t="s">
        <v>15</v>
      </c>
      <c r="C7" s="8">
        <v>0.125</v>
      </c>
      <c r="D7" s="7" t="s">
        <v>16</v>
      </c>
      <c r="E7" s="7" t="s">
        <v>3</v>
      </c>
      <c r="F7" s="9">
        <v>3.0000000000000001E-3</v>
      </c>
      <c r="G7" s="8">
        <f t="shared" si="0"/>
        <v>3.7500000000000001E-4</v>
      </c>
      <c r="H7" s="8"/>
      <c r="I7" s="6">
        <v>591</v>
      </c>
      <c r="J7" s="6" t="s">
        <v>37</v>
      </c>
      <c r="K7" s="10">
        <v>14.69</v>
      </c>
      <c r="M7" s="12">
        <v>1</v>
      </c>
    </row>
    <row r="8" spans="1:19" ht="12.75" customHeight="1">
      <c r="A8" s="7" t="s">
        <v>6</v>
      </c>
      <c r="B8" s="7" t="s">
        <v>7</v>
      </c>
      <c r="C8" s="8">
        <v>0.25</v>
      </c>
      <c r="D8" s="7" t="s">
        <v>8</v>
      </c>
      <c r="E8" s="7" t="s">
        <v>3</v>
      </c>
      <c r="F8" s="9">
        <v>6.4999999999999997E-3</v>
      </c>
      <c r="G8" s="8">
        <f t="shared" si="0"/>
        <v>1.6249999999999999E-3</v>
      </c>
      <c r="H8" s="8"/>
      <c r="I8" s="6">
        <v>754</v>
      </c>
      <c r="J8" s="6" t="s">
        <v>33</v>
      </c>
      <c r="K8" s="10">
        <v>14.7</v>
      </c>
      <c r="O8" s="8">
        <v>0.18490000000000001</v>
      </c>
      <c r="P8" s="8">
        <v>0.16070000000000001</v>
      </c>
      <c r="Q8" s="8">
        <v>0.13189999999999999</v>
      </c>
      <c r="S8" s="8">
        <v>0.10249999999999999</v>
      </c>
    </row>
    <row r="9" spans="1:19">
      <c r="C9" s="13">
        <f>SUM(C2:C8)</f>
        <v>1</v>
      </c>
      <c r="F9" s="8"/>
      <c r="G9" s="13">
        <f>SUM(G2:G8)</f>
        <v>3.8124999999999999E-3</v>
      </c>
      <c r="H9" s="13"/>
      <c r="L9" s="5">
        <f t="shared" ref="L9:S9" si="1">L2*$C2+$C3*L3+$C4*L4+$C5*L5+$C6*L6+$C7*L7+$C8*L8</f>
        <v>0.44163750000000002</v>
      </c>
      <c r="M9" s="5">
        <f t="shared" si="1"/>
        <v>0.125</v>
      </c>
      <c r="N9" s="5">
        <f t="shared" si="1"/>
        <v>0.118675</v>
      </c>
      <c r="O9" s="5">
        <f t="shared" si="1"/>
        <v>4.6225000000000002E-2</v>
      </c>
      <c r="P9" s="5">
        <f t="shared" si="1"/>
        <v>4.0175000000000002E-2</v>
      </c>
      <c r="Q9" s="5">
        <f t="shared" si="1"/>
        <v>3.2974999999999997E-2</v>
      </c>
      <c r="R9" s="5">
        <f t="shared" si="1"/>
        <v>2.8962500000000002E-2</v>
      </c>
      <c r="S9" s="5">
        <f t="shared" si="1"/>
        <v>2.5624999999999998E-2</v>
      </c>
    </row>
    <row r="10" spans="1:19">
      <c r="L10" s="14">
        <f>L9</f>
        <v>0.44163750000000002</v>
      </c>
      <c r="M10" s="15">
        <f>L10+M9</f>
        <v>0.56663750000000002</v>
      </c>
      <c r="N10" s="15">
        <f t="shared" ref="N10:S10" si="2">M10+N9</f>
        <v>0.68531249999999999</v>
      </c>
      <c r="O10" s="15">
        <f>N10+O9</f>
        <v>0.73153749999999995</v>
      </c>
      <c r="P10" s="15">
        <f t="shared" si="2"/>
        <v>0.77171249999999991</v>
      </c>
      <c r="Q10" s="15">
        <f t="shared" si="2"/>
        <v>0.80468749999999989</v>
      </c>
      <c r="R10" s="15">
        <f t="shared" si="2"/>
        <v>0.83364999999999989</v>
      </c>
      <c r="S10" s="15">
        <f t="shared" si="2"/>
        <v>0.8592749999999999</v>
      </c>
    </row>
    <row r="11" spans="1:19">
      <c r="A11" s="16" t="s">
        <v>90</v>
      </c>
      <c r="K11" s="6"/>
    </row>
    <row r="12" spans="1:19">
      <c r="A12" s="45" t="s">
        <v>25</v>
      </c>
      <c r="B12" s="45"/>
      <c r="C12" s="45"/>
      <c r="D12" s="45"/>
      <c r="E12" s="45"/>
      <c r="F12" s="45"/>
      <c r="G12" s="45"/>
      <c r="H12" s="29"/>
    </row>
    <row r="13" spans="1:19">
      <c r="A13" s="45"/>
      <c r="B13" s="45"/>
      <c r="C13" s="45"/>
      <c r="D13" s="45"/>
      <c r="E13" s="45"/>
      <c r="F13" s="45"/>
      <c r="G13" s="45"/>
      <c r="H13" s="29"/>
    </row>
    <row r="14" spans="1:19">
      <c r="A14" s="45"/>
      <c r="B14" s="45"/>
      <c r="C14" s="45"/>
      <c r="D14" s="45"/>
      <c r="E14" s="45"/>
      <c r="F14" s="45"/>
      <c r="G14" s="45"/>
      <c r="H14" s="29"/>
    </row>
    <row r="15" spans="1:19" ht="6" customHeight="1">
      <c r="A15" s="45"/>
      <c r="B15" s="45"/>
      <c r="C15" s="45"/>
      <c r="D15" s="45"/>
      <c r="E15" s="45"/>
      <c r="F15" s="45"/>
      <c r="G15" s="45"/>
      <c r="H15" s="29"/>
    </row>
    <row r="16" spans="1:19" ht="0.75" customHeight="1">
      <c r="A16" s="45"/>
      <c r="B16" s="45"/>
      <c r="C16" s="45"/>
      <c r="D16" s="45"/>
      <c r="E16" s="45"/>
      <c r="F16" s="45"/>
      <c r="G16" s="45"/>
      <c r="H16" s="29"/>
    </row>
    <row r="17" spans="1:8">
      <c r="A17" s="45" t="s">
        <v>26</v>
      </c>
      <c r="B17" s="45"/>
      <c r="C17" s="45"/>
      <c r="D17" s="45"/>
      <c r="E17" s="45"/>
      <c r="F17" s="45"/>
      <c r="G17" s="45"/>
      <c r="H17" s="29"/>
    </row>
    <row r="18" spans="1:8">
      <c r="A18" s="45"/>
      <c r="B18" s="45"/>
      <c r="C18" s="45"/>
      <c r="D18" s="45"/>
      <c r="E18" s="45"/>
      <c r="F18" s="45"/>
      <c r="G18" s="45"/>
      <c r="H18" s="29"/>
    </row>
    <row r="19" spans="1:8">
      <c r="A19" s="45"/>
      <c r="B19" s="45"/>
      <c r="C19" s="45"/>
      <c r="D19" s="45"/>
      <c r="E19" s="45"/>
      <c r="F19" s="45"/>
      <c r="G19" s="45"/>
      <c r="H19" s="29"/>
    </row>
    <row r="20" spans="1:8">
      <c r="A20" s="45"/>
      <c r="B20" s="45"/>
      <c r="C20" s="45"/>
      <c r="D20" s="45"/>
      <c r="E20" s="45"/>
      <c r="F20" s="45"/>
      <c r="G20" s="45"/>
      <c r="H20" s="29"/>
    </row>
    <row r="21" spans="1:8" ht="4.5" customHeight="1">
      <c r="A21" s="45"/>
      <c r="B21" s="45"/>
      <c r="C21" s="45"/>
      <c r="D21" s="45"/>
      <c r="E21" s="45"/>
      <c r="F21" s="45"/>
      <c r="G21" s="45"/>
      <c r="H21" s="29"/>
    </row>
    <row r="22" spans="1:8">
      <c r="A22" s="45" t="s">
        <v>30</v>
      </c>
      <c r="B22" s="45"/>
      <c r="C22" s="45"/>
      <c r="D22" s="45"/>
      <c r="E22" s="45"/>
      <c r="F22" s="45"/>
      <c r="G22" s="45"/>
      <c r="H22" s="29"/>
    </row>
    <row r="23" spans="1:8">
      <c r="A23" s="45"/>
      <c r="B23" s="45"/>
      <c r="C23" s="45"/>
      <c r="D23" s="45"/>
      <c r="E23" s="45"/>
      <c r="F23" s="45"/>
      <c r="G23" s="45"/>
      <c r="H23" s="29"/>
    </row>
    <row r="24" spans="1:8">
      <c r="A24" s="45"/>
      <c r="B24" s="45"/>
      <c r="C24" s="45"/>
      <c r="D24" s="45"/>
      <c r="E24" s="45"/>
      <c r="F24" s="45"/>
      <c r="G24" s="45"/>
      <c r="H24" s="29"/>
    </row>
    <row r="25" spans="1:8">
      <c r="A25" s="45"/>
      <c r="B25" s="45"/>
      <c r="C25" s="45"/>
      <c r="D25" s="45"/>
      <c r="E25" s="45"/>
      <c r="F25" s="45"/>
      <c r="G25" s="45"/>
      <c r="H25" s="29"/>
    </row>
    <row r="26" spans="1:8" ht="36.75" customHeight="1">
      <c r="A26" s="45"/>
      <c r="B26" s="45"/>
      <c r="C26" s="45"/>
      <c r="D26" s="45"/>
      <c r="E26" s="45"/>
      <c r="F26" s="45"/>
      <c r="G26" s="45"/>
      <c r="H26" s="29"/>
    </row>
    <row r="27" spans="1:8">
      <c r="A27" s="45" t="s">
        <v>27</v>
      </c>
      <c r="B27" s="45"/>
      <c r="C27" s="45"/>
      <c r="D27" s="45"/>
      <c r="E27" s="45"/>
      <c r="F27" s="45"/>
      <c r="G27" s="45"/>
      <c r="H27" s="29"/>
    </row>
    <row r="28" spans="1:8">
      <c r="A28" s="45"/>
      <c r="B28" s="45"/>
      <c r="C28" s="45"/>
      <c r="D28" s="45"/>
      <c r="E28" s="45"/>
      <c r="F28" s="45"/>
      <c r="G28" s="45"/>
      <c r="H28" s="29"/>
    </row>
    <row r="29" spans="1:8">
      <c r="A29" s="45"/>
      <c r="B29" s="45"/>
      <c r="C29" s="45"/>
      <c r="D29" s="45"/>
      <c r="E29" s="45"/>
      <c r="F29" s="45"/>
      <c r="G29" s="45"/>
      <c r="H29" s="29"/>
    </row>
    <row r="30" spans="1:8">
      <c r="A30" s="45"/>
      <c r="B30" s="45"/>
      <c r="C30" s="45"/>
      <c r="D30" s="45"/>
      <c r="E30" s="45"/>
      <c r="F30" s="45"/>
      <c r="G30" s="45"/>
      <c r="H30" s="29"/>
    </row>
    <row r="31" spans="1:8" ht="65.25" customHeight="1">
      <c r="A31" s="45"/>
      <c r="B31" s="45"/>
      <c r="C31" s="45"/>
      <c r="D31" s="45"/>
      <c r="E31" s="45"/>
      <c r="F31" s="45"/>
      <c r="G31" s="45"/>
      <c r="H31" s="29"/>
    </row>
    <row r="32" spans="1:8">
      <c r="A32" s="45" t="s">
        <v>28</v>
      </c>
      <c r="B32" s="45"/>
      <c r="C32" s="45"/>
      <c r="D32" s="45"/>
      <c r="E32" s="45"/>
      <c r="F32" s="45"/>
      <c r="G32" s="45"/>
      <c r="H32" s="29"/>
    </row>
    <row r="33" spans="1:8">
      <c r="A33" s="45"/>
      <c r="B33" s="45"/>
      <c r="C33" s="45"/>
      <c r="D33" s="45"/>
      <c r="E33" s="45"/>
      <c r="F33" s="45"/>
      <c r="G33" s="45"/>
      <c r="H33" s="29"/>
    </row>
    <row r="34" spans="1:8">
      <c r="A34" s="45"/>
      <c r="B34" s="45"/>
      <c r="C34" s="45"/>
      <c r="D34" s="45"/>
      <c r="E34" s="45"/>
      <c r="F34" s="45"/>
      <c r="G34" s="45"/>
      <c r="H34" s="29"/>
    </row>
    <row r="35" spans="1:8">
      <c r="A35" s="45"/>
      <c r="B35" s="45"/>
      <c r="C35" s="45"/>
      <c r="D35" s="45"/>
      <c r="E35" s="45"/>
      <c r="F35" s="45"/>
      <c r="G35" s="45"/>
      <c r="H35" s="29"/>
    </row>
    <row r="36" spans="1:8" ht="40.5" customHeight="1">
      <c r="A36" s="45"/>
      <c r="B36" s="45"/>
      <c r="C36" s="45"/>
      <c r="D36" s="45"/>
      <c r="E36" s="45"/>
      <c r="F36" s="45"/>
      <c r="G36" s="45"/>
      <c r="H36" s="29"/>
    </row>
    <row r="37" spans="1:8">
      <c r="A37" s="45" t="s">
        <v>29</v>
      </c>
      <c r="B37" s="45"/>
      <c r="C37" s="45"/>
      <c r="D37" s="45"/>
      <c r="E37" s="45"/>
      <c r="F37" s="45"/>
      <c r="G37" s="45"/>
      <c r="H37" s="29"/>
    </row>
    <row r="38" spans="1:8">
      <c r="A38" s="45"/>
      <c r="B38" s="45"/>
      <c r="C38" s="45"/>
      <c r="D38" s="45"/>
      <c r="E38" s="45"/>
      <c r="F38" s="45"/>
      <c r="G38" s="45"/>
      <c r="H38" s="29"/>
    </row>
    <row r="39" spans="1:8">
      <c r="A39" s="45"/>
      <c r="B39" s="45"/>
      <c r="C39" s="45"/>
      <c r="D39" s="45"/>
      <c r="E39" s="45"/>
      <c r="F39" s="45"/>
      <c r="G39" s="45"/>
      <c r="H39" s="29"/>
    </row>
    <row r="40" spans="1:8">
      <c r="A40" s="45"/>
      <c r="B40" s="45"/>
      <c r="C40" s="45"/>
      <c r="D40" s="45"/>
      <c r="E40" s="45"/>
      <c r="F40" s="45"/>
      <c r="G40" s="45"/>
      <c r="H40" s="29"/>
    </row>
    <row r="41" spans="1:8">
      <c r="A41" s="45"/>
      <c r="B41" s="45"/>
      <c r="C41" s="45"/>
      <c r="D41" s="45"/>
      <c r="E41" s="45"/>
      <c r="F41" s="45"/>
      <c r="G41" s="45"/>
      <c r="H41" s="29"/>
    </row>
  </sheetData>
  <mergeCells count="6">
    <mergeCell ref="A37:G41"/>
    <mergeCell ref="A12:G16"/>
    <mergeCell ref="A17:G21"/>
    <mergeCell ref="A22:G26"/>
    <mergeCell ref="A27:G31"/>
    <mergeCell ref="A32:G36"/>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dimension ref="A1:O15"/>
  <sheetViews>
    <sheetView tabSelected="1" workbookViewId="0">
      <selection activeCell="A32" sqref="A32"/>
    </sheetView>
  </sheetViews>
  <sheetFormatPr baseColWidth="10" defaultRowHeight="15"/>
  <cols>
    <col min="1" max="1" width="43.42578125" style="6" bestFit="1" customWidth="1"/>
    <col min="2" max="8" width="9.140625" style="6" bestFit="1" customWidth="1"/>
    <col min="9" max="9" width="7.7109375" style="6" bestFit="1" customWidth="1"/>
    <col min="10" max="16384" width="11.42578125" style="6"/>
  </cols>
  <sheetData>
    <row r="1" spans="1:15">
      <c r="A1" s="1" t="s">
        <v>43</v>
      </c>
      <c r="B1" s="18" t="s">
        <v>69</v>
      </c>
      <c r="C1" s="18" t="s">
        <v>70</v>
      </c>
      <c r="D1" s="18" t="s">
        <v>68</v>
      </c>
      <c r="E1" s="18" t="s">
        <v>65</v>
      </c>
      <c r="F1" s="18" t="s">
        <v>66</v>
      </c>
      <c r="G1" s="18" t="s">
        <v>23</v>
      </c>
      <c r="H1" s="18" t="s">
        <v>67</v>
      </c>
      <c r="I1" s="6" t="s">
        <v>64</v>
      </c>
    </row>
    <row r="2" spans="1:15">
      <c r="A2" s="7" t="s">
        <v>4</v>
      </c>
      <c r="B2" s="10">
        <v>100</v>
      </c>
      <c r="C2" s="10" t="s">
        <v>44</v>
      </c>
      <c r="D2" s="10">
        <v>23</v>
      </c>
      <c r="E2" s="10" t="s">
        <v>44</v>
      </c>
      <c r="F2" s="10">
        <v>29</v>
      </c>
      <c r="G2" s="10">
        <v>19</v>
      </c>
      <c r="H2" s="10">
        <v>27</v>
      </c>
      <c r="I2" s="4">
        <f>SUM(B2:H2)</f>
        <v>198</v>
      </c>
      <c r="J2" s="23" t="s">
        <v>53</v>
      </c>
      <c r="K2" s="24"/>
      <c r="L2" s="24"/>
      <c r="M2" s="24"/>
      <c r="N2" s="24"/>
      <c r="O2" s="24"/>
    </row>
    <row r="3" spans="1:15">
      <c r="A3" s="7" t="s">
        <v>1</v>
      </c>
      <c r="B3" s="10" t="s">
        <v>44</v>
      </c>
      <c r="C3" s="10">
        <v>100</v>
      </c>
      <c r="D3" s="10" t="s">
        <v>44</v>
      </c>
      <c r="E3" s="10" t="s">
        <v>44</v>
      </c>
      <c r="F3" s="10" t="s">
        <v>44</v>
      </c>
      <c r="G3" s="10" t="s">
        <v>44</v>
      </c>
      <c r="H3" s="10" t="s">
        <v>44</v>
      </c>
      <c r="I3" s="4" t="s">
        <v>44</v>
      </c>
      <c r="J3" s="23" t="s">
        <v>58</v>
      </c>
      <c r="K3" s="24"/>
      <c r="L3" s="24"/>
      <c r="M3" s="24"/>
      <c r="N3" s="24"/>
      <c r="O3" s="24"/>
    </row>
    <row r="4" spans="1:15">
      <c r="A4" s="7" t="s">
        <v>11</v>
      </c>
      <c r="B4" s="10">
        <v>23</v>
      </c>
      <c r="C4" s="10" t="s">
        <v>44</v>
      </c>
      <c r="D4" s="10">
        <v>100</v>
      </c>
      <c r="E4" s="10" t="s">
        <v>44</v>
      </c>
      <c r="F4" s="10">
        <v>98</v>
      </c>
      <c r="G4" s="10">
        <v>81</v>
      </c>
      <c r="H4" s="10">
        <v>91</v>
      </c>
      <c r="I4" s="4">
        <f t="shared" ref="I4:I8" si="0">SUM(B4:H4)</f>
        <v>393</v>
      </c>
      <c r="J4" s="25" t="s">
        <v>54</v>
      </c>
      <c r="K4" s="24"/>
      <c r="L4" s="24"/>
      <c r="M4" s="24"/>
      <c r="N4" s="24"/>
      <c r="O4" s="24"/>
    </row>
    <row r="5" spans="1:15">
      <c r="A5" s="7" t="s">
        <v>13</v>
      </c>
      <c r="B5" s="10" t="s">
        <v>44</v>
      </c>
      <c r="C5" s="10" t="s">
        <v>44</v>
      </c>
      <c r="D5" s="10" t="s">
        <v>44</v>
      </c>
      <c r="E5" s="10">
        <v>100</v>
      </c>
      <c r="F5" s="10" t="s">
        <v>44</v>
      </c>
      <c r="G5" s="10" t="s">
        <v>44</v>
      </c>
      <c r="H5" s="10" t="s">
        <v>44</v>
      </c>
      <c r="I5" s="4" t="s">
        <v>44</v>
      </c>
      <c r="J5" s="25" t="s">
        <v>56</v>
      </c>
      <c r="K5" s="24"/>
      <c r="L5" s="24"/>
      <c r="M5" s="24"/>
      <c r="N5" s="24"/>
      <c r="O5" s="24"/>
    </row>
    <row r="6" spans="1:15">
      <c r="A6" s="7" t="s">
        <v>9</v>
      </c>
      <c r="B6" s="10">
        <v>29</v>
      </c>
      <c r="C6" s="10" t="s">
        <v>44</v>
      </c>
      <c r="D6" s="10">
        <v>98</v>
      </c>
      <c r="E6" s="10" t="s">
        <v>44</v>
      </c>
      <c r="F6" s="10">
        <v>100</v>
      </c>
      <c r="G6" s="10">
        <v>79</v>
      </c>
      <c r="H6" s="10">
        <v>94</v>
      </c>
      <c r="I6" s="4">
        <f t="shared" si="0"/>
        <v>400</v>
      </c>
      <c r="J6" s="25" t="s">
        <v>55</v>
      </c>
      <c r="K6" s="24"/>
      <c r="L6" s="24"/>
      <c r="M6" s="24"/>
      <c r="N6" s="24"/>
      <c r="O6" s="24"/>
    </row>
    <row r="7" spans="1:15">
      <c r="A7" s="7" t="s">
        <v>15</v>
      </c>
      <c r="B7" s="10">
        <v>19</v>
      </c>
      <c r="C7" s="10" t="s">
        <v>44</v>
      </c>
      <c r="D7" s="10">
        <v>81</v>
      </c>
      <c r="E7" s="10" t="s">
        <v>44</v>
      </c>
      <c r="F7" s="10">
        <v>79</v>
      </c>
      <c r="G7" s="10">
        <v>100</v>
      </c>
      <c r="H7" s="10">
        <v>79</v>
      </c>
      <c r="I7" s="4">
        <f t="shared" si="0"/>
        <v>358</v>
      </c>
      <c r="J7" s="25" t="s">
        <v>57</v>
      </c>
      <c r="K7" s="24"/>
      <c r="L7" s="24"/>
      <c r="M7" s="24"/>
      <c r="N7" s="24"/>
      <c r="O7" s="24"/>
    </row>
    <row r="8" spans="1:15">
      <c r="A8" s="7" t="s">
        <v>7</v>
      </c>
      <c r="B8" s="10">
        <v>27</v>
      </c>
      <c r="C8" s="10" t="s">
        <v>44</v>
      </c>
      <c r="D8" s="10">
        <v>91</v>
      </c>
      <c r="E8" s="10" t="s">
        <v>44</v>
      </c>
      <c r="F8" s="10">
        <v>94</v>
      </c>
      <c r="G8" s="10">
        <v>79</v>
      </c>
      <c r="H8" s="10">
        <v>100</v>
      </c>
      <c r="I8" s="4">
        <f t="shared" si="0"/>
        <v>391</v>
      </c>
      <c r="J8" s="25" t="s">
        <v>60</v>
      </c>
      <c r="K8" s="24"/>
      <c r="L8" s="24"/>
      <c r="M8" s="24"/>
      <c r="N8" s="24"/>
      <c r="O8" s="24"/>
    </row>
    <row r="9" spans="1:15">
      <c r="I9" s="17"/>
    </row>
    <row r="10" spans="1:15">
      <c r="A10" s="25" t="s">
        <v>61</v>
      </c>
      <c r="B10" s="25"/>
      <c r="C10" s="25"/>
      <c r="D10" s="25"/>
      <c r="E10" s="25"/>
      <c r="F10" s="25"/>
      <c r="G10" s="25"/>
      <c r="H10" s="25"/>
      <c r="I10" s="25"/>
      <c r="J10" s="25"/>
      <c r="K10" s="25"/>
    </row>
    <row r="11" spans="1:15">
      <c r="A11" s="25" t="s">
        <v>59</v>
      </c>
      <c r="B11" s="25"/>
      <c r="C11" s="25"/>
      <c r="D11" s="25"/>
      <c r="E11" s="25"/>
      <c r="F11" s="25"/>
      <c r="G11" s="25"/>
      <c r="H11" s="25"/>
      <c r="I11" s="25"/>
      <c r="J11" s="25"/>
      <c r="K11" s="25"/>
    </row>
    <row r="12" spans="1:15">
      <c r="A12" s="25" t="s">
        <v>88</v>
      </c>
      <c r="B12" s="25"/>
      <c r="C12" s="25"/>
      <c r="D12" s="25"/>
      <c r="E12" s="25"/>
      <c r="F12" s="25"/>
      <c r="G12" s="25"/>
      <c r="H12" s="25"/>
      <c r="I12" s="25"/>
      <c r="J12" s="25"/>
      <c r="K12" s="25"/>
    </row>
    <row r="13" spans="1:15">
      <c r="A13" s="25" t="s">
        <v>62</v>
      </c>
      <c r="B13" s="25"/>
      <c r="C13" s="25"/>
      <c r="D13" s="25"/>
      <c r="E13" s="25"/>
      <c r="F13" s="25"/>
      <c r="G13" s="25"/>
      <c r="H13" s="25"/>
      <c r="I13" s="25"/>
      <c r="J13" s="25"/>
      <c r="K13" s="25"/>
    </row>
    <row r="14" spans="1:15">
      <c r="A14" s="25" t="s">
        <v>89</v>
      </c>
      <c r="B14" s="25"/>
      <c r="C14" s="25"/>
      <c r="D14" s="25"/>
      <c r="E14" s="25"/>
      <c r="F14" s="25"/>
      <c r="G14" s="25"/>
      <c r="H14" s="25"/>
      <c r="I14" s="25"/>
      <c r="J14" s="25"/>
      <c r="K14" s="25"/>
    </row>
    <row r="15" spans="1:15">
      <c r="A15" s="25" t="s">
        <v>63</v>
      </c>
      <c r="B15" s="25"/>
      <c r="C15" s="25"/>
      <c r="D15" s="25"/>
      <c r="E15" s="25"/>
      <c r="F15" s="25"/>
      <c r="G15" s="25"/>
      <c r="H15" s="25"/>
      <c r="I15" s="25"/>
      <c r="J15" s="25"/>
      <c r="K15" s="25"/>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dimension ref="A44"/>
  <sheetViews>
    <sheetView zoomScale="85" zoomScaleNormal="85" workbookViewId="0">
      <selection activeCell="N37" sqref="N37"/>
    </sheetView>
  </sheetViews>
  <sheetFormatPr baseColWidth="10" defaultRowHeight="15"/>
  <cols>
    <col min="1" max="7" width="11.42578125" style="6"/>
    <col min="8" max="8" width="13.85546875" style="6" customWidth="1"/>
    <col min="9" max="16384" width="11.42578125" style="6"/>
  </cols>
  <sheetData>
    <row r="44" spans="1:1">
      <c r="A44" s="19">
        <v>40482</v>
      </c>
    </row>
  </sheetData>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dimension ref="A1"/>
  <sheetViews>
    <sheetView workbookViewId="0">
      <selection activeCell="D45" sqref="D45"/>
    </sheetView>
  </sheetViews>
  <sheetFormatPr baseColWidth="10" defaultRowHeight="15"/>
  <cols>
    <col min="1" max="16384" width="11.42578125" style="6"/>
  </cols>
  <sheetData/>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dimension ref="A38"/>
  <sheetViews>
    <sheetView workbookViewId="0">
      <selection activeCell="A39" sqref="A39"/>
    </sheetView>
  </sheetViews>
  <sheetFormatPr baseColWidth="10" defaultRowHeight="15"/>
  <cols>
    <col min="1" max="16384" width="11.42578125" style="6"/>
  </cols>
  <sheetData>
    <row r="38" spans="1:1">
      <c r="A38" s="6" t="s">
        <v>76</v>
      </c>
    </row>
  </sheetData>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dimension ref="A1"/>
  <sheetViews>
    <sheetView workbookViewId="0">
      <selection activeCell="N39" sqref="N39"/>
    </sheetView>
  </sheetViews>
  <sheetFormatPr baseColWidth="10" defaultRowHeight="15"/>
  <cols>
    <col min="1" max="16384" width="11.42578125" style="6"/>
  </cols>
  <sheetData/>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dimension ref="A1"/>
  <sheetViews>
    <sheetView workbookViewId="0">
      <selection activeCell="N39" sqref="N39"/>
    </sheetView>
  </sheetViews>
  <sheetFormatPr baseColWidth="10" defaultRowHeight="15"/>
  <cols>
    <col min="1" max="16384" width="11.42578125" style="6"/>
  </cols>
  <sheetData/>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dimension ref="A1"/>
  <sheetViews>
    <sheetView workbookViewId="0">
      <selection activeCell="P34" sqref="P34"/>
    </sheetView>
  </sheetViews>
  <sheetFormatPr baseColWidth="10" defaultRowHeight="15"/>
  <cols>
    <col min="1" max="16384" width="11.42578125" style="6"/>
  </cols>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14</vt:i4>
      </vt:variant>
    </vt:vector>
  </HeadingPairs>
  <TitlesOfParts>
    <vt:vector size="14" baseType="lpstr">
      <vt:lpstr>Überblick</vt:lpstr>
      <vt:lpstr>Portfolio Chelona</vt:lpstr>
      <vt:lpstr>Korrelationen</vt:lpstr>
      <vt:lpstr>Morningstar X-Ray</vt:lpstr>
      <vt:lpstr>iBoxx Chart</vt:lpstr>
      <vt:lpstr>MSCI Chart</vt:lpstr>
      <vt:lpstr>Sparplan Chart</vt:lpstr>
      <vt:lpstr>Sparplan Chart Light</vt:lpstr>
      <vt:lpstr>GV Chart</vt:lpstr>
      <vt:lpstr>MSCI Data</vt:lpstr>
      <vt:lpstr>iBOXX Data</vt:lpstr>
      <vt:lpstr>Sparplan Buy and Hold</vt:lpstr>
      <vt:lpstr>Sparplan Rebalancing</vt:lpstr>
      <vt:lpstr>Weltportfolio REB</vt:lpstr>
    </vt:vector>
  </TitlesOfParts>
  <Company>Universität Erfurt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hariskos</cp:lastModifiedBy>
  <dcterms:created xsi:type="dcterms:W3CDTF">2010-10-31T15:15:15Z</dcterms:created>
  <dcterms:modified xsi:type="dcterms:W3CDTF">2010-10-31T20:33:21Z</dcterms:modified>
</cp:coreProperties>
</file>