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255" windowWidth="20880" windowHeight="9600"/>
  </bookViews>
  <sheets>
    <sheet name="bat" sheetId="1" r:id="rId1"/>
  </sheets>
  <calcPr calcId="124519"/>
</workbook>
</file>

<file path=xl/calcChain.xml><?xml version="1.0" encoding="utf-8"?>
<calcChain xmlns="http://schemas.openxmlformats.org/spreadsheetml/2006/main">
  <c r="F35" i="1"/>
  <c r="E28"/>
  <c r="E30" s="1"/>
  <c r="C28"/>
  <c r="E27"/>
  <c r="C27"/>
  <c r="E26"/>
  <c r="C26"/>
  <c r="E25"/>
  <c r="C25"/>
  <c r="E24"/>
  <c r="C24"/>
  <c r="E23"/>
  <c r="C23"/>
  <c r="E22"/>
  <c r="C22"/>
  <c r="E21"/>
  <c r="C21"/>
  <c r="E20"/>
  <c r="C20"/>
  <c r="E19"/>
  <c r="C19"/>
  <c r="E12"/>
  <c r="D28" s="1"/>
  <c r="E9"/>
  <c r="D30" l="1"/>
  <c r="F30" s="1"/>
  <c r="F28"/>
  <c r="D19"/>
  <c r="F19" s="1"/>
  <c r="D20"/>
  <c r="F20" s="1"/>
  <c r="D21"/>
  <c r="F21" s="1"/>
  <c r="D22"/>
  <c r="F22" s="1"/>
  <c r="D23"/>
  <c r="F23" s="1"/>
  <c r="D24"/>
  <c r="F24" s="1"/>
  <c r="D25"/>
  <c r="F25" s="1"/>
  <c r="D26"/>
  <c r="F26" s="1"/>
  <c r="D27"/>
  <c r="F27" s="1"/>
  <c r="F29" l="1"/>
  <c r="F32" s="1"/>
  <c r="F34" s="1"/>
  <c r="F37" s="1"/>
  <c r="F38" s="1"/>
</calcChain>
</file>

<file path=xl/sharedStrings.xml><?xml version="1.0" encoding="utf-8"?>
<sst xmlns="http://schemas.openxmlformats.org/spreadsheetml/2006/main" count="50" uniqueCount="31">
  <si>
    <t>Beispiel</t>
  </si>
  <si>
    <t xml:space="preserve">Berechnung innerer Unternehmenswert nach DCF-Methode </t>
  </si>
  <si>
    <t>(Discounted-Cash-Flow-Methode)</t>
  </si>
  <si>
    <t>British American Tobacco</t>
  </si>
  <si>
    <t>Basis: geschätzte Zahlen 2010</t>
  </si>
  <si>
    <t>Aktueller Aktienkurs:</t>
  </si>
  <si>
    <t>p</t>
  </si>
  <si>
    <t xml:space="preserve">Anzahl der Aktien: </t>
  </si>
  <si>
    <t>Stück</t>
  </si>
  <si>
    <t xml:space="preserve">Marktkapitalisierung: </t>
  </si>
  <si>
    <t>GBP</t>
  </si>
  <si>
    <t xml:space="preserve">Cash-Flow: </t>
  </si>
  <si>
    <t xml:space="preserve">. /. Sachinvestitionen: </t>
  </si>
  <si>
    <t xml:space="preserve">Netto-Cash-Flow: </t>
  </si>
  <si>
    <t>Diskontierungssatz incl. Risikozuschlag:</t>
  </si>
  <si>
    <t>geschätzte Wachstumsrate Netto-CF p.a.:</t>
  </si>
  <si>
    <t>geschätztes Wachstum ab dem 11. Jahr:</t>
  </si>
  <si>
    <t>Jahr</t>
  </si>
  <si>
    <t>Wachstums-faktor NCF</t>
  </si>
  <si>
    <t>Netto-Cash-Flow im Jahr</t>
  </si>
  <si>
    <t>Diskontsatz zum Jahr 0</t>
  </si>
  <si>
    <t>Diskontierter Netto-Cash-Flow</t>
  </si>
  <si>
    <t>Summe diskontierte Netto-Cash-Flows</t>
  </si>
  <si>
    <t>Restwert ewige Rente</t>
  </si>
  <si>
    <t>NCF 11. Jahr</t>
  </si>
  <si>
    <t>Restwert "ewige Rente"</t>
  </si>
  <si>
    <t>Innerer Unternehmenswert</t>
  </si>
  <si>
    <t>Fairer Kurs/Aktie</t>
  </si>
  <si>
    <t>Aktueller Kurs</t>
  </si>
  <si>
    <t>Sicherheitsmarge / Margin of Safety absolut</t>
  </si>
  <si>
    <t>Sicherheitsmarge / Margin of Safety %</t>
  </si>
</sst>
</file>

<file path=xl/styles.xml><?xml version="1.0" encoding="utf-8"?>
<styleSheet xmlns="http://schemas.openxmlformats.org/spreadsheetml/2006/main">
  <numFmts count="1">
    <numFmt numFmtId="164" formatCode="0.0%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0" fillId="0" borderId="4" xfId="0" applyNumberFormat="1" applyBorder="1"/>
    <xf numFmtId="0" fontId="2" fillId="0" borderId="4" xfId="0" applyFont="1" applyBorder="1" applyAlignment="1">
      <alignment wrapText="1"/>
    </xf>
    <xf numFmtId="0" fontId="2" fillId="0" borderId="0" xfId="0" applyFont="1" applyAlignment="1">
      <alignment wrapText="1"/>
    </xf>
    <xf numFmtId="0" fontId="0" fillId="0" borderId="4" xfId="0" applyBorder="1"/>
    <xf numFmtId="0" fontId="0" fillId="0" borderId="5" xfId="0" applyBorder="1"/>
    <xf numFmtId="0" fontId="2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3" fontId="2" fillId="2" borderId="4" xfId="0" applyNumberFormat="1" applyFont="1" applyFill="1" applyBorder="1"/>
    <xf numFmtId="0" fontId="2" fillId="3" borderId="1" xfId="0" applyFont="1" applyFill="1" applyBorder="1"/>
    <xf numFmtId="0" fontId="2" fillId="3" borderId="3" xfId="0" applyFont="1" applyFill="1" applyBorder="1"/>
    <xf numFmtId="3" fontId="2" fillId="3" borderId="4" xfId="0" applyNumberFormat="1" applyFont="1" applyFill="1" applyBorder="1"/>
    <xf numFmtId="0" fontId="2" fillId="3" borderId="4" xfId="0" applyFont="1" applyFill="1" applyBorder="1"/>
    <xf numFmtId="0" fontId="2" fillId="0" borderId="0" xfId="0" applyFont="1"/>
    <xf numFmtId="0" fontId="0" fillId="0" borderId="0" xfId="0" applyAlignment="1">
      <alignment vertical="top"/>
    </xf>
    <xf numFmtId="0" fontId="5" fillId="0" borderId="0" xfId="0" applyFont="1" applyAlignment="1">
      <alignment horizontal="center" vertical="top"/>
    </xf>
    <xf numFmtId="0" fontId="2" fillId="4" borderId="1" xfId="0" applyFont="1" applyFill="1" applyBorder="1"/>
    <xf numFmtId="0" fontId="2" fillId="4" borderId="2" xfId="0" applyFont="1" applyFill="1" applyBorder="1"/>
    <xf numFmtId="0" fontId="2" fillId="4" borderId="3" xfId="0" applyFont="1" applyFill="1" applyBorder="1"/>
    <xf numFmtId="3" fontId="2" fillId="4" borderId="4" xfId="0" applyNumberFormat="1" applyFont="1" applyFill="1" applyBorder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4" fontId="2" fillId="5" borderId="4" xfId="0" applyNumberFormat="1" applyFont="1" applyFill="1" applyBorder="1" applyAlignment="1"/>
    <xf numFmtId="0" fontId="0" fillId="0" borderId="0" xfId="0" applyFont="1"/>
    <xf numFmtId="0" fontId="2" fillId="2" borderId="2" xfId="0" applyFont="1" applyFill="1" applyBorder="1"/>
    <xf numFmtId="0" fontId="2" fillId="2" borderId="3" xfId="0" applyFont="1" applyFill="1" applyBorder="1"/>
    <xf numFmtId="4" fontId="2" fillId="2" borderId="4" xfId="0" applyNumberFormat="1" applyFont="1" applyFill="1" applyBorder="1" applyAlignment="1"/>
    <xf numFmtId="0" fontId="2" fillId="6" borderId="1" xfId="0" applyFont="1" applyFill="1" applyBorder="1"/>
    <xf numFmtId="0" fontId="2" fillId="6" borderId="2" xfId="0" applyFont="1" applyFill="1" applyBorder="1"/>
    <xf numFmtId="0" fontId="2" fillId="6" borderId="3" xfId="0" applyFont="1" applyFill="1" applyBorder="1"/>
    <xf numFmtId="4" fontId="2" fillId="6" borderId="4" xfId="0" applyNumberFormat="1" applyFont="1" applyFill="1" applyBorder="1" applyAlignment="1"/>
    <xf numFmtId="164" fontId="6" fillId="6" borderId="4" xfId="1" applyNumberFormat="1" applyFont="1" applyFill="1" applyBorder="1"/>
    <xf numFmtId="4" fontId="7" fillId="2" borderId="7" xfId="0" applyNumberFormat="1" applyFont="1" applyFill="1" applyBorder="1"/>
    <xf numFmtId="3" fontId="7" fillId="2" borderId="6" xfId="0" applyNumberFormat="1" applyFont="1" applyFill="1" applyBorder="1"/>
    <xf numFmtId="3" fontId="7" fillId="0" borderId="8" xfId="0" applyNumberFormat="1" applyFont="1" applyBorder="1"/>
    <xf numFmtId="164" fontId="7" fillId="2" borderId="6" xfId="1" applyNumberFormat="1" applyFont="1" applyFill="1" applyBorder="1"/>
    <xf numFmtId="0" fontId="2" fillId="0" borderId="4" xfId="0" applyFont="1" applyBorder="1" applyAlignment="1">
      <alignment horizontal="center" wrapText="1"/>
    </xf>
  </cellXfs>
  <cellStyles count="2">
    <cellStyle name="Prozent" xfId="1" builtinId="5"/>
    <cellStyle name="Standard" xfId="0" builtinId="0"/>
  </cellStyles>
  <dxfs count="0"/>
  <tableStyles count="0" defaultTableStyle="TableStyleMedium9" defaultPivotStyle="PivotStyleLight16"/>
  <colors>
    <mruColors>
      <color rgb="FFFFFF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showGridLines="0" tabSelected="1" workbookViewId="0">
      <selection activeCell="F8" sqref="F8"/>
    </sheetView>
  </sheetViews>
  <sheetFormatPr baseColWidth="10" defaultRowHeight="15"/>
  <cols>
    <col min="1" max="1" width="5.5703125" customWidth="1"/>
    <col min="2" max="2" width="6.7109375" customWidth="1"/>
    <col min="3" max="3" width="14.140625" customWidth="1"/>
    <col min="4" max="4" width="19.42578125" customWidth="1"/>
    <col min="5" max="5" width="17" customWidth="1"/>
    <col min="6" max="6" width="16.42578125" bestFit="1" customWidth="1"/>
    <col min="7" max="7" width="4.5703125" bestFit="1" customWidth="1"/>
  </cols>
  <sheetData>
    <row r="1" spans="2:6" s="1" customFormat="1" ht="18.75">
      <c r="B1" s="1" t="s">
        <v>0</v>
      </c>
    </row>
    <row r="2" spans="2:6" s="1" customFormat="1" ht="18.75">
      <c r="B2" s="1" t="s">
        <v>1</v>
      </c>
    </row>
    <row r="3" spans="2:6" s="1" customFormat="1" ht="18.75">
      <c r="B3" s="1" t="s">
        <v>2</v>
      </c>
    </row>
    <row r="4" spans="2:6" s="1" customFormat="1" ht="18.75">
      <c r="B4" s="1" t="s">
        <v>3</v>
      </c>
    </row>
    <row r="5" spans="2:6" s="2" customFormat="1" ht="18.75">
      <c r="B5" s="2" t="s">
        <v>4</v>
      </c>
    </row>
    <row r="6" spans="2:6" ht="15.75" thickBot="1"/>
    <row r="7" spans="2:6" ht="15.75" thickBot="1">
      <c r="B7" s="3" t="s">
        <v>5</v>
      </c>
      <c r="C7" s="4"/>
      <c r="D7" s="4"/>
      <c r="E7" s="39">
        <v>2463</v>
      </c>
      <c r="F7" t="s">
        <v>6</v>
      </c>
    </row>
    <row r="8" spans="2:6" ht="15.75" thickBot="1">
      <c r="B8" s="3" t="s">
        <v>7</v>
      </c>
      <c r="C8" s="4"/>
      <c r="D8" s="4"/>
      <c r="E8" s="40">
        <v>1990000000</v>
      </c>
      <c r="F8" t="s">
        <v>8</v>
      </c>
    </row>
    <row r="9" spans="2:6" ht="15.75" thickBot="1">
      <c r="B9" s="3" t="s">
        <v>9</v>
      </c>
      <c r="C9" s="4"/>
      <c r="D9" s="5"/>
      <c r="E9" s="41">
        <f>E7*E8/100</f>
        <v>49013700000</v>
      </c>
      <c r="F9" t="s">
        <v>10</v>
      </c>
    </row>
    <row r="10" spans="2:6" ht="15.75" thickBot="1">
      <c r="B10" s="3" t="s">
        <v>11</v>
      </c>
      <c r="C10" s="4"/>
      <c r="D10" s="4"/>
      <c r="E10" s="40">
        <v>4150000000</v>
      </c>
      <c r="F10" t="s">
        <v>10</v>
      </c>
    </row>
    <row r="11" spans="2:6" ht="15.75" thickBot="1">
      <c r="B11" s="3" t="s">
        <v>12</v>
      </c>
      <c r="C11" s="4"/>
      <c r="D11" s="4"/>
      <c r="E11" s="40">
        <v>430000000</v>
      </c>
      <c r="F11" t="s">
        <v>10</v>
      </c>
    </row>
    <row r="12" spans="2:6" ht="15.75" thickBot="1">
      <c r="B12" s="3" t="s">
        <v>13</v>
      </c>
      <c r="C12" s="4"/>
      <c r="D12" s="5"/>
      <c r="E12" s="41">
        <f>E10-E11</f>
        <v>3720000000</v>
      </c>
      <c r="F12" t="s">
        <v>10</v>
      </c>
    </row>
    <row r="13" spans="2:6" ht="15.75" thickBot="1">
      <c r="B13" s="3" t="s">
        <v>14</v>
      </c>
      <c r="C13" s="4"/>
      <c r="D13" s="4"/>
      <c r="E13" s="42">
        <v>0.09</v>
      </c>
    </row>
    <row r="14" spans="2:6" ht="15.75" thickBot="1">
      <c r="B14" s="3" t="s">
        <v>15</v>
      </c>
      <c r="C14" s="4"/>
      <c r="D14" s="4"/>
      <c r="E14" s="42">
        <v>0.08</v>
      </c>
    </row>
    <row r="15" spans="2:6" ht="15.75" thickBot="1">
      <c r="B15" s="3" t="s">
        <v>16</v>
      </c>
      <c r="C15" s="4"/>
      <c r="D15" s="4"/>
      <c r="E15" s="42">
        <v>0</v>
      </c>
    </row>
    <row r="18" spans="1:7" s="8" customFormat="1" ht="30">
      <c r="A18" s="43" t="s">
        <v>17</v>
      </c>
      <c r="B18" s="43"/>
      <c r="C18" s="7" t="s">
        <v>18</v>
      </c>
      <c r="D18" s="7" t="s">
        <v>19</v>
      </c>
      <c r="E18" s="7" t="s">
        <v>20</v>
      </c>
      <c r="F18" s="7" t="s">
        <v>21</v>
      </c>
    </row>
    <row r="19" spans="1:7">
      <c r="A19" s="9">
        <v>2011</v>
      </c>
      <c r="B19" s="10">
        <v>1</v>
      </c>
      <c r="C19" s="9">
        <f t="shared" ref="C19:C28" si="0">(1+$E$14)^(B19-1)</f>
        <v>1</v>
      </c>
      <c r="D19" s="6">
        <f t="shared" ref="D19:D28" si="1">$E$12*C19</f>
        <v>3720000000</v>
      </c>
      <c r="E19" s="9">
        <f t="shared" ref="E19:E28" si="2">(1+$E$13)^B19</f>
        <v>1.0900000000000001</v>
      </c>
      <c r="F19" s="6">
        <f>D19/E19</f>
        <v>3412844036.6972475</v>
      </c>
      <c r="G19" t="s">
        <v>10</v>
      </c>
    </row>
    <row r="20" spans="1:7">
      <c r="A20" s="9">
        <v>2012</v>
      </c>
      <c r="B20" s="9">
        <v>2</v>
      </c>
      <c r="C20" s="9">
        <f t="shared" si="0"/>
        <v>1.08</v>
      </c>
      <c r="D20" s="6">
        <f t="shared" si="1"/>
        <v>4017600000.0000005</v>
      </c>
      <c r="E20" s="9">
        <f t="shared" si="2"/>
        <v>1.1881000000000002</v>
      </c>
      <c r="F20" s="6">
        <f t="shared" ref="F20:F27" si="3">D20/E20</f>
        <v>3381533540.9477315</v>
      </c>
      <c r="G20" t="s">
        <v>10</v>
      </c>
    </row>
    <row r="21" spans="1:7">
      <c r="A21" s="9">
        <v>2013</v>
      </c>
      <c r="B21" s="9">
        <v>3</v>
      </c>
      <c r="C21" s="9">
        <f t="shared" si="0"/>
        <v>1.1664000000000001</v>
      </c>
      <c r="D21" s="6">
        <f t="shared" si="1"/>
        <v>4339008000</v>
      </c>
      <c r="E21" s="9">
        <f t="shared" si="2"/>
        <v>1.2950290000000002</v>
      </c>
      <c r="F21" s="6">
        <f t="shared" si="3"/>
        <v>3350510297.4527979</v>
      </c>
      <c r="G21" t="s">
        <v>10</v>
      </c>
    </row>
    <row r="22" spans="1:7">
      <c r="A22" s="9">
        <v>2014</v>
      </c>
      <c r="B22" s="9">
        <v>4</v>
      </c>
      <c r="C22" s="9">
        <f t="shared" si="0"/>
        <v>1.2597120000000002</v>
      </c>
      <c r="D22" s="6">
        <f t="shared" si="1"/>
        <v>4686128640.000001</v>
      </c>
      <c r="E22" s="9">
        <f t="shared" si="2"/>
        <v>1.4115816100000003</v>
      </c>
      <c r="F22" s="6">
        <f t="shared" si="3"/>
        <v>3319771670.8706627</v>
      </c>
      <c r="G22" t="s">
        <v>10</v>
      </c>
    </row>
    <row r="23" spans="1:7">
      <c r="A23" s="9">
        <v>2015</v>
      </c>
      <c r="B23" s="9">
        <v>5</v>
      </c>
      <c r="C23" s="9">
        <f t="shared" si="0"/>
        <v>1.3604889600000003</v>
      </c>
      <c r="D23" s="6">
        <f t="shared" si="1"/>
        <v>5061018931.2000008</v>
      </c>
      <c r="E23" s="9">
        <f t="shared" si="2"/>
        <v>1.5386239549000005</v>
      </c>
      <c r="F23" s="6">
        <f t="shared" si="3"/>
        <v>3289315050.0369864</v>
      </c>
      <c r="G23" t="s">
        <v>10</v>
      </c>
    </row>
    <row r="24" spans="1:7">
      <c r="A24" s="9">
        <v>2016</v>
      </c>
      <c r="B24" s="9">
        <v>6</v>
      </c>
      <c r="C24" s="9">
        <f t="shared" si="0"/>
        <v>1.4693280768000003</v>
      </c>
      <c r="D24" s="6">
        <f t="shared" si="1"/>
        <v>5465900445.6960011</v>
      </c>
      <c r="E24" s="9">
        <f t="shared" si="2"/>
        <v>1.6771001108410006</v>
      </c>
      <c r="F24" s="6">
        <f t="shared" si="3"/>
        <v>3259137847.7430687</v>
      </c>
      <c r="G24" t="s">
        <v>10</v>
      </c>
    </row>
    <row r="25" spans="1:7">
      <c r="A25" s="9">
        <v>2017</v>
      </c>
      <c r="B25" s="9">
        <v>7</v>
      </c>
      <c r="C25" s="9">
        <f t="shared" si="0"/>
        <v>1.5868743229440005</v>
      </c>
      <c r="D25" s="6">
        <f t="shared" si="1"/>
        <v>5903172481.3516817</v>
      </c>
      <c r="E25" s="9">
        <f t="shared" si="2"/>
        <v>1.8280391208166906</v>
      </c>
      <c r="F25" s="6">
        <f t="shared" si="3"/>
        <v>3229237500.5160685</v>
      </c>
      <c r="G25" t="s">
        <v>10</v>
      </c>
    </row>
    <row r="26" spans="1:7">
      <c r="A26" s="9">
        <v>2018</v>
      </c>
      <c r="B26" s="9">
        <v>8</v>
      </c>
      <c r="C26" s="9">
        <f t="shared" si="0"/>
        <v>1.7138242687795207</v>
      </c>
      <c r="D26" s="6">
        <f t="shared" si="1"/>
        <v>6375426279.8598166</v>
      </c>
      <c r="E26" s="9">
        <f t="shared" si="2"/>
        <v>1.9925626416901929</v>
      </c>
      <c r="F26" s="6">
        <f t="shared" si="3"/>
        <v>3199611468.4012423</v>
      </c>
      <c r="G26" t="s">
        <v>10</v>
      </c>
    </row>
    <row r="27" spans="1:7">
      <c r="A27" s="9">
        <v>2019</v>
      </c>
      <c r="B27" s="9">
        <v>9</v>
      </c>
      <c r="C27" s="9">
        <f t="shared" si="0"/>
        <v>1.8509302102818823</v>
      </c>
      <c r="D27" s="6">
        <f t="shared" si="1"/>
        <v>6885460382.2486019</v>
      </c>
      <c r="E27" s="9">
        <f t="shared" si="2"/>
        <v>2.1718932794423105</v>
      </c>
      <c r="F27" s="6">
        <f t="shared" si="3"/>
        <v>3170257234.7461848</v>
      </c>
      <c r="G27" t="s">
        <v>10</v>
      </c>
    </row>
    <row r="28" spans="1:7">
      <c r="A28" s="9">
        <v>2020</v>
      </c>
      <c r="B28" s="9">
        <v>10</v>
      </c>
      <c r="C28" s="9">
        <f t="shared" si="0"/>
        <v>1.9990046271044331</v>
      </c>
      <c r="D28" s="6">
        <f t="shared" si="1"/>
        <v>7436297212.8284912</v>
      </c>
      <c r="E28" s="9">
        <f t="shared" si="2"/>
        <v>2.3673636745921187</v>
      </c>
      <c r="F28" s="6">
        <f>D28/E28</f>
        <v>3141172305.9870458</v>
      </c>
      <c r="G28" t="s">
        <v>10</v>
      </c>
    </row>
    <row r="29" spans="1:7">
      <c r="B29" s="11" t="s">
        <v>22</v>
      </c>
      <c r="C29" s="12"/>
      <c r="D29" s="12"/>
      <c r="E29" s="13"/>
      <c r="F29" s="14">
        <f>SUM(F19:F28)</f>
        <v>32753390953.399036</v>
      </c>
      <c r="G29" t="s">
        <v>10</v>
      </c>
    </row>
    <row r="30" spans="1:7" s="19" customFormat="1">
      <c r="A30"/>
      <c r="B30" s="15" t="s">
        <v>23</v>
      </c>
      <c r="C30" s="16"/>
      <c r="D30" s="17">
        <f>D28*(1+E15)</f>
        <v>7436297212.8284912</v>
      </c>
      <c r="E30" s="18">
        <f>E28</f>
        <v>2.3673636745921187</v>
      </c>
      <c r="F30" s="17">
        <f>D30/E13/E30</f>
        <v>34901914510.967178</v>
      </c>
      <c r="G30" t="s">
        <v>10</v>
      </c>
    </row>
    <row r="31" spans="1:7" s="20" customFormat="1" ht="24.75" customHeight="1">
      <c r="D31" s="21" t="s">
        <v>24</v>
      </c>
      <c r="F31" s="21" t="s">
        <v>25</v>
      </c>
    </row>
    <row r="32" spans="1:7">
      <c r="B32" s="22" t="s">
        <v>26</v>
      </c>
      <c r="C32" s="23"/>
      <c r="D32" s="23"/>
      <c r="E32" s="24"/>
      <c r="F32" s="25">
        <f>SUM(F29:F30)</f>
        <v>67655305464.366211</v>
      </c>
      <c r="G32" t="s">
        <v>10</v>
      </c>
    </row>
    <row r="34" spans="2:7" s="19" customFormat="1">
      <c r="B34" s="26" t="s">
        <v>27</v>
      </c>
      <c r="C34" s="27"/>
      <c r="D34" s="27"/>
      <c r="E34" s="28"/>
      <c r="F34" s="29">
        <f>F32/E8*100</f>
        <v>3399.7640936867442</v>
      </c>
      <c r="G34" s="30" t="s">
        <v>6</v>
      </c>
    </row>
    <row r="35" spans="2:7" s="19" customFormat="1">
      <c r="B35" s="11" t="s">
        <v>28</v>
      </c>
      <c r="C35" s="31"/>
      <c r="D35" s="31"/>
      <c r="E35" s="32"/>
      <c r="F35" s="33">
        <f>E7</f>
        <v>2463</v>
      </c>
      <c r="G35" s="30" t="s">
        <v>6</v>
      </c>
    </row>
    <row r="36" spans="2:7" s="19" customFormat="1">
      <c r="G36" s="30"/>
    </row>
    <row r="37" spans="2:7" s="19" customFormat="1">
      <c r="B37" s="34" t="s">
        <v>29</v>
      </c>
      <c r="C37" s="35"/>
      <c r="D37" s="35"/>
      <c r="E37" s="36"/>
      <c r="F37" s="37">
        <f>F34-F35</f>
        <v>936.76409368674422</v>
      </c>
      <c r="G37" s="30" t="s">
        <v>6</v>
      </c>
    </row>
    <row r="38" spans="2:7">
      <c r="B38" s="34" t="s">
        <v>30</v>
      </c>
      <c r="C38" s="35"/>
      <c r="D38" s="35"/>
      <c r="E38" s="36"/>
      <c r="F38" s="38">
        <f>F37/F35</f>
        <v>0.38033458939778492</v>
      </c>
    </row>
  </sheetData>
  <mergeCells count="1">
    <mergeCell ref="A18:B18"/>
  </mergeCells>
  <pageMargins left="0.7" right="0.7" top="0.78740157499999996" bottom="0.78740157499999996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2011-01-08T22:02:30Z</dcterms:created>
  <dcterms:modified xsi:type="dcterms:W3CDTF">2011-01-09T15:26:04Z</dcterms:modified>
</cp:coreProperties>
</file>