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G39" i="1"/>
  <c r="G40" s="1"/>
  <c r="O37"/>
  <c r="H36"/>
  <c r="I36"/>
  <c r="J36"/>
  <c r="K36"/>
  <c r="L36"/>
  <c r="M36"/>
  <c r="N36"/>
  <c r="O36"/>
  <c r="G36"/>
  <c r="H34"/>
  <c r="I34"/>
  <c r="J34"/>
  <c r="K34"/>
  <c r="L34"/>
  <c r="M34"/>
  <c r="N34"/>
  <c r="O34"/>
  <c r="G34"/>
  <c r="H33"/>
  <c r="I33"/>
  <c r="J33"/>
  <c r="K33"/>
  <c r="L33"/>
  <c r="M33"/>
  <c r="N33"/>
  <c r="O33"/>
  <c r="G33"/>
  <c r="H32"/>
  <c r="I32"/>
  <c r="J32"/>
  <c r="K32"/>
  <c r="L32"/>
  <c r="M32"/>
  <c r="N32"/>
  <c r="O32"/>
  <c r="G32"/>
  <c r="H31"/>
  <c r="I31"/>
  <c r="J31"/>
  <c r="K31"/>
  <c r="L31"/>
  <c r="M31"/>
  <c r="N31"/>
  <c r="O31"/>
  <c r="G31"/>
  <c r="H29"/>
  <c r="I29"/>
  <c r="J29"/>
  <c r="K29"/>
  <c r="L29"/>
  <c r="M29"/>
  <c r="N29"/>
  <c r="O29"/>
  <c r="G29"/>
  <c r="H17"/>
  <c r="I17"/>
  <c r="J17"/>
  <c r="K17"/>
  <c r="L17"/>
  <c r="M17"/>
  <c r="N17"/>
  <c r="O17"/>
  <c r="H18"/>
  <c r="I18"/>
  <c r="J18"/>
  <c r="K18"/>
  <c r="L18"/>
  <c r="M18"/>
  <c r="N18"/>
  <c r="O18"/>
  <c r="H19"/>
  <c r="I19"/>
  <c r="J19"/>
  <c r="K19"/>
  <c r="L19"/>
  <c r="M19"/>
  <c r="N19"/>
  <c r="O19"/>
  <c r="G18"/>
  <c r="G19"/>
  <c r="G17"/>
  <c r="G6"/>
  <c r="H6" s="1"/>
  <c r="G7"/>
  <c r="H7"/>
  <c r="I7" s="1"/>
  <c r="J7" s="1"/>
  <c r="K7" s="1"/>
  <c r="L7" s="1"/>
  <c r="M7" s="1"/>
  <c r="N7" s="1"/>
  <c r="O7" s="1"/>
  <c r="H5"/>
  <c r="I5"/>
  <c r="J5" s="1"/>
  <c r="G5"/>
  <c r="E11"/>
  <c r="F11"/>
  <c r="E12"/>
  <c r="F12"/>
  <c r="E13"/>
  <c r="F13"/>
  <c r="D12"/>
  <c r="D13"/>
  <c r="D11"/>
  <c r="C13"/>
  <c r="C12"/>
  <c r="C11"/>
  <c r="C24"/>
  <c r="D24"/>
  <c r="C25"/>
  <c r="D25"/>
  <c r="C26"/>
  <c r="D26"/>
  <c r="C21"/>
  <c r="D21"/>
  <c r="E21"/>
  <c r="F21"/>
  <c r="F27" s="1"/>
  <c r="E24"/>
  <c r="E25"/>
  <c r="E26"/>
  <c r="F25"/>
  <c r="F26"/>
  <c r="F24"/>
  <c r="G21"/>
  <c r="H21"/>
  <c r="I21"/>
  <c r="J21"/>
  <c r="K21"/>
  <c r="L21"/>
  <c r="M21"/>
  <c r="N21"/>
  <c r="O21"/>
  <c r="D8"/>
  <c r="D14" s="1"/>
  <c r="E8"/>
  <c r="E14" s="1"/>
  <c r="F8"/>
  <c r="F14" s="1"/>
  <c r="C8"/>
  <c r="C27" s="1"/>
  <c r="I6" l="1"/>
  <c r="H8"/>
  <c r="H27" s="1"/>
  <c r="G8"/>
  <c r="G14" s="1"/>
  <c r="K5"/>
  <c r="E27"/>
  <c r="C14"/>
  <c r="G27"/>
  <c r="D27"/>
  <c r="J6" l="1"/>
  <c r="I8"/>
  <c r="H14"/>
  <c r="L5"/>
  <c r="K6" l="1"/>
  <c r="J8"/>
  <c r="I14"/>
  <c r="I27"/>
  <c r="M5"/>
  <c r="L6" l="1"/>
  <c r="K8"/>
  <c r="J14"/>
  <c r="J27"/>
  <c r="N5"/>
  <c r="M6" l="1"/>
  <c r="L8"/>
  <c r="K27"/>
  <c r="K14"/>
  <c r="O5"/>
  <c r="L27" l="1"/>
  <c r="L14"/>
  <c r="N6"/>
  <c r="M8"/>
  <c r="O6" l="1"/>
  <c r="O8" s="1"/>
  <c r="N8"/>
  <c r="M14"/>
  <c r="M27"/>
  <c r="O27" l="1"/>
  <c r="O14"/>
  <c r="N27"/>
  <c r="N14"/>
</calcChain>
</file>

<file path=xl/sharedStrings.xml><?xml version="1.0" encoding="utf-8"?>
<sst xmlns="http://schemas.openxmlformats.org/spreadsheetml/2006/main" count="43" uniqueCount="31">
  <si>
    <t>Umsatz</t>
  </si>
  <si>
    <t>Facheinzelhandel</t>
  </si>
  <si>
    <t>Großhandel</t>
  </si>
  <si>
    <t>Versandhandel</t>
  </si>
  <si>
    <t>Sonstige</t>
  </si>
  <si>
    <t>Total</t>
  </si>
  <si>
    <t>(in M€)</t>
  </si>
  <si>
    <t>2011E</t>
  </si>
  <si>
    <t>2012E</t>
  </si>
  <si>
    <t>2013E</t>
  </si>
  <si>
    <t>2014E</t>
  </si>
  <si>
    <t>2015E</t>
  </si>
  <si>
    <t>2016E</t>
  </si>
  <si>
    <t>2017E</t>
  </si>
  <si>
    <t>2018E</t>
  </si>
  <si>
    <t>2019E</t>
  </si>
  <si>
    <t>EBIT</t>
  </si>
  <si>
    <t>EBIT Margin (%)</t>
  </si>
  <si>
    <t>Umsatzwachstum</t>
  </si>
  <si>
    <t>EBIT:</t>
  </si>
  <si>
    <t>Zinsen:</t>
  </si>
  <si>
    <t>EBT:</t>
  </si>
  <si>
    <t>Tax:</t>
  </si>
  <si>
    <t>EAT:</t>
  </si>
  <si>
    <t>Delta NWC:</t>
  </si>
  <si>
    <t>FCFE:</t>
  </si>
  <si>
    <t>rEK</t>
  </si>
  <si>
    <t>g</t>
  </si>
  <si>
    <t>Aktien</t>
  </si>
  <si>
    <t>Value EK</t>
  </si>
  <si>
    <t>Value Aktie</t>
  </si>
</sst>
</file>

<file path=xl/styles.xml><?xml version="1.0" encoding="utf-8"?>
<styleSheet xmlns="http://schemas.openxmlformats.org/spreadsheetml/2006/main">
  <numFmts count="3">
    <numFmt numFmtId="8" formatCode="#,##0.00\ &quot;€&quot;;[Red]\-#,##0.00\ &quot;€&quot;"/>
    <numFmt numFmtId="164" formatCode="0.0"/>
    <numFmt numFmtId="165" formatCode="0.0%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u/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164" fontId="0" fillId="0" borderId="0" xfId="0" applyNumberFormat="1"/>
    <xf numFmtId="0" fontId="4" fillId="0" borderId="0" xfId="0" applyFont="1"/>
    <xf numFmtId="165" fontId="0" fillId="0" borderId="0" xfId="1" applyNumberFormat="1" applyFont="1"/>
    <xf numFmtId="165" fontId="2" fillId="0" borderId="0" xfId="1" applyNumberFormat="1" applyFont="1"/>
    <xf numFmtId="165" fontId="1" fillId="0" borderId="0" xfId="1" applyNumberFormat="1" applyFont="1"/>
    <xf numFmtId="0" fontId="5" fillId="0" borderId="0" xfId="0" applyFont="1" applyAlignment="1">
      <alignment horizontal="center"/>
    </xf>
    <xf numFmtId="165" fontId="1" fillId="2" borderId="0" xfId="1" applyNumberFormat="1" applyFont="1" applyFill="1"/>
    <xf numFmtId="165" fontId="0" fillId="2" borderId="0" xfId="0" applyNumberFormat="1" applyFill="1"/>
    <xf numFmtId="165" fontId="0" fillId="2" borderId="0" xfId="1" applyNumberFormat="1" applyFont="1" applyFill="1"/>
    <xf numFmtId="164" fontId="2" fillId="0" borderId="0" xfId="0" applyNumberFormat="1" applyFont="1"/>
    <xf numFmtId="2" fontId="0" fillId="0" borderId="0" xfId="0" applyNumberFormat="1"/>
    <xf numFmtId="2" fontId="2" fillId="0" borderId="0" xfId="0" applyNumberFormat="1" applyFont="1"/>
    <xf numFmtId="165" fontId="0" fillId="0" borderId="0" xfId="0" applyNumberFormat="1"/>
    <xf numFmtId="10" fontId="0" fillId="0" borderId="0" xfId="0" applyNumberFormat="1"/>
    <xf numFmtId="0" fontId="2" fillId="0" borderId="1" xfId="0" applyFont="1" applyBorder="1"/>
    <xf numFmtId="8" fontId="2" fillId="0" borderId="2" xfId="0" applyNumberFormat="1" applyFont="1" applyBorder="1"/>
    <xf numFmtId="0" fontId="2" fillId="0" borderId="3" xfId="0" applyFont="1" applyBorder="1"/>
    <xf numFmtId="8" fontId="2" fillId="0" borderId="4" xfId="0" applyNumberFormat="1" applyFont="1" applyBorder="1"/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P40"/>
  <sheetViews>
    <sheetView tabSelected="1" workbookViewId="0">
      <selection activeCell="O40" sqref="B2:O40"/>
    </sheetView>
  </sheetViews>
  <sheetFormatPr baseColWidth="10" defaultRowHeight="15"/>
  <cols>
    <col min="1" max="1" width="3.7109375" customWidth="1"/>
    <col min="2" max="2" width="18.42578125" customWidth="1"/>
  </cols>
  <sheetData>
    <row r="2" spans="2:15">
      <c r="B2" s="5" t="s">
        <v>6</v>
      </c>
      <c r="C2" s="9">
        <v>2007</v>
      </c>
      <c r="D2" s="9">
        <v>2008</v>
      </c>
      <c r="E2" s="9">
        <v>2009</v>
      </c>
      <c r="F2" s="9">
        <v>2010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</row>
    <row r="3" spans="2:15" ht="5.25" customHeight="1">
      <c r="B3" s="2"/>
      <c r="G3" s="3"/>
      <c r="H3" s="3"/>
      <c r="I3" s="3"/>
      <c r="J3" s="3"/>
      <c r="K3" s="3"/>
      <c r="L3" s="3"/>
      <c r="M3" s="3"/>
      <c r="N3" s="3"/>
      <c r="O3" s="3"/>
    </row>
    <row r="4" spans="2:15" ht="15" customHeight="1">
      <c r="B4" s="5" t="s">
        <v>0</v>
      </c>
      <c r="G4" s="3"/>
      <c r="H4" s="3"/>
      <c r="I4" s="3"/>
      <c r="J4" s="3"/>
      <c r="K4" s="3"/>
      <c r="L4" s="3"/>
      <c r="M4" s="3"/>
      <c r="N4" s="3"/>
      <c r="O4" s="3"/>
    </row>
    <row r="5" spans="2:15">
      <c r="B5" t="s">
        <v>1</v>
      </c>
      <c r="C5" s="4">
        <v>105.1</v>
      </c>
      <c r="D5" s="4">
        <v>110.1</v>
      </c>
      <c r="E5" s="4">
        <v>114.1</v>
      </c>
      <c r="F5" s="4">
        <v>115.8</v>
      </c>
      <c r="G5" s="4">
        <f>F5*(1+G11)</f>
        <v>121.59</v>
      </c>
      <c r="H5" s="4">
        <f t="shared" ref="H5:O5" si="0">G5*(1+H11)</f>
        <v>127.06155</v>
      </c>
      <c r="I5" s="4">
        <f t="shared" si="0"/>
        <v>132.144012</v>
      </c>
      <c r="J5" s="4">
        <f t="shared" si="0"/>
        <v>136.76905241999998</v>
      </c>
      <c r="K5" s="4">
        <f t="shared" si="0"/>
        <v>140.8721239926</v>
      </c>
      <c r="L5" s="4">
        <f t="shared" si="0"/>
        <v>144.39392709241497</v>
      </c>
      <c r="M5" s="4">
        <f t="shared" si="0"/>
        <v>147.28180563426326</v>
      </c>
      <c r="N5" s="4">
        <f t="shared" si="0"/>
        <v>149.49103271877721</v>
      </c>
      <c r="O5" s="4">
        <f t="shared" si="0"/>
        <v>150.98594304596497</v>
      </c>
    </row>
    <row r="6" spans="2:15">
      <c r="B6" t="s">
        <v>2</v>
      </c>
      <c r="C6" s="4">
        <v>139.19999999999999</v>
      </c>
      <c r="D6" s="4">
        <v>135.1</v>
      </c>
      <c r="E6" s="4">
        <v>127.9</v>
      </c>
      <c r="F6" s="4">
        <v>161.69999999999999</v>
      </c>
      <c r="G6" s="4">
        <f t="shared" ref="G6:O6" si="1">F6*(1+G12)</f>
        <v>194.04</v>
      </c>
      <c r="H6" s="4">
        <f t="shared" si="1"/>
        <v>223.14599999999999</v>
      </c>
      <c r="I6" s="4">
        <f t="shared" si="1"/>
        <v>251.03924999999998</v>
      </c>
      <c r="J6" s="4">
        <f t="shared" si="1"/>
        <v>276.14317499999999</v>
      </c>
      <c r="K6" s="4">
        <f t="shared" si="1"/>
        <v>296.85391312499996</v>
      </c>
      <c r="L6" s="4">
        <f t="shared" si="1"/>
        <v>311.69660878124995</v>
      </c>
      <c r="M6" s="4">
        <f t="shared" si="1"/>
        <v>324.16447313249995</v>
      </c>
      <c r="N6" s="4">
        <f t="shared" si="1"/>
        <v>333.88940732647495</v>
      </c>
      <c r="O6" s="4">
        <f t="shared" si="1"/>
        <v>340.56719547300446</v>
      </c>
    </row>
    <row r="7" spans="2:15">
      <c r="B7" t="s">
        <v>3</v>
      </c>
      <c r="C7" s="4">
        <v>89</v>
      </c>
      <c r="D7" s="4">
        <v>93.3</v>
      </c>
      <c r="E7" s="4">
        <v>96.2</v>
      </c>
      <c r="F7" s="4">
        <v>100</v>
      </c>
      <c r="G7" s="4">
        <f t="shared" ref="G7:O7" si="2">F7*(1+G13)</f>
        <v>110.00000000000001</v>
      </c>
      <c r="H7" s="4">
        <f t="shared" si="2"/>
        <v>120.45000000000002</v>
      </c>
      <c r="I7" s="4">
        <f t="shared" si="2"/>
        <v>131.29050000000004</v>
      </c>
      <c r="J7" s="4">
        <f t="shared" si="2"/>
        <v>142.45019250000004</v>
      </c>
      <c r="K7" s="4">
        <f t="shared" si="2"/>
        <v>153.84620790000005</v>
      </c>
      <c r="L7" s="4">
        <f t="shared" si="2"/>
        <v>165.38467349250004</v>
      </c>
      <c r="M7" s="4">
        <f t="shared" si="2"/>
        <v>176.96160063697505</v>
      </c>
      <c r="N7" s="4">
        <f t="shared" si="2"/>
        <v>188.46410467837842</v>
      </c>
      <c r="O7" s="4">
        <f t="shared" si="2"/>
        <v>199.77195095908112</v>
      </c>
    </row>
    <row r="8" spans="2:15" s="1" customFormat="1">
      <c r="B8" s="1" t="s">
        <v>5</v>
      </c>
      <c r="C8" s="1">
        <f>SUM(C5:C7)</f>
        <v>333.29999999999995</v>
      </c>
      <c r="D8" s="1">
        <f t="shared" ref="D8:O8" si="3">SUM(D5:D7)</f>
        <v>338.5</v>
      </c>
      <c r="E8" s="1">
        <f t="shared" si="3"/>
        <v>338.2</v>
      </c>
      <c r="F8" s="1">
        <f t="shared" si="3"/>
        <v>377.5</v>
      </c>
      <c r="G8" s="13">
        <f t="shared" si="3"/>
        <v>425.63</v>
      </c>
      <c r="H8" s="13">
        <f t="shared" si="3"/>
        <v>470.65755000000001</v>
      </c>
      <c r="I8" s="13">
        <f t="shared" si="3"/>
        <v>514.47376200000008</v>
      </c>
      <c r="J8" s="13">
        <f t="shared" si="3"/>
        <v>555.36241991999998</v>
      </c>
      <c r="K8" s="13">
        <f t="shared" si="3"/>
        <v>591.57224501760004</v>
      </c>
      <c r="L8" s="13">
        <f t="shared" si="3"/>
        <v>621.47520936616502</v>
      </c>
      <c r="M8" s="13">
        <f t="shared" si="3"/>
        <v>648.40787940373821</v>
      </c>
      <c r="N8" s="13">
        <f t="shared" si="3"/>
        <v>671.84454472363063</v>
      </c>
      <c r="O8" s="13">
        <f t="shared" si="3"/>
        <v>691.32508947805059</v>
      </c>
    </row>
    <row r="9" spans="2:15" s="1" customFormat="1"/>
    <row r="10" spans="2:15" s="1" customFormat="1">
      <c r="B10" s="5" t="s">
        <v>18</v>
      </c>
    </row>
    <row r="11" spans="2:15" s="1" customFormat="1">
      <c r="B11" t="s">
        <v>1</v>
      </c>
      <c r="C11" s="8">
        <f>C5/101.1-1</f>
        <v>3.9564787339268159E-2</v>
      </c>
      <c r="D11" s="8">
        <f>D5/C5-1</f>
        <v>4.7573739295908579E-2</v>
      </c>
      <c r="E11" s="8">
        <f t="shared" ref="E11:O11" si="4">E5/D5-1</f>
        <v>3.6330608537693099E-2</v>
      </c>
      <c r="F11" s="8">
        <f t="shared" si="4"/>
        <v>1.4899211218229569E-2</v>
      </c>
      <c r="G11" s="10">
        <v>0.05</v>
      </c>
      <c r="H11" s="10">
        <v>4.4999999999999998E-2</v>
      </c>
      <c r="I11" s="10">
        <v>0.04</v>
      </c>
      <c r="J11" s="10">
        <v>3.5000000000000003E-2</v>
      </c>
      <c r="K11" s="10">
        <v>0.03</v>
      </c>
      <c r="L11" s="10">
        <v>2.5000000000000001E-2</v>
      </c>
      <c r="M11" s="10">
        <v>0.02</v>
      </c>
      <c r="N11" s="10">
        <v>1.4999999999999999E-2</v>
      </c>
      <c r="O11" s="10">
        <v>0.01</v>
      </c>
    </row>
    <row r="12" spans="2:15" s="1" customFormat="1">
      <c r="B12" t="s">
        <v>2</v>
      </c>
      <c r="C12" s="8">
        <f>C6/119.6-1</f>
        <v>0.16387959866220725</v>
      </c>
      <c r="D12" s="8">
        <f>D6/C6-1</f>
        <v>-2.9454022988505746E-2</v>
      </c>
      <c r="E12" s="8">
        <f t="shared" ref="E12:O12" si="5">E6/D6-1</f>
        <v>-5.3293856402664597E-2</v>
      </c>
      <c r="F12" s="8">
        <f t="shared" si="5"/>
        <v>0.2642689601250976</v>
      </c>
      <c r="G12" s="10">
        <v>0.2</v>
      </c>
      <c r="H12" s="10">
        <v>0.15</v>
      </c>
      <c r="I12" s="10">
        <v>0.125</v>
      </c>
      <c r="J12" s="10">
        <v>0.1</v>
      </c>
      <c r="K12" s="10">
        <v>7.4999999999999997E-2</v>
      </c>
      <c r="L12" s="10">
        <v>0.05</v>
      </c>
      <c r="M12" s="10">
        <v>0.04</v>
      </c>
      <c r="N12" s="10">
        <v>0.03</v>
      </c>
      <c r="O12" s="10">
        <v>0.02</v>
      </c>
    </row>
    <row r="13" spans="2:15" s="1" customFormat="1">
      <c r="B13" t="s">
        <v>3</v>
      </c>
      <c r="C13" s="8">
        <f>C7/81.4-1</f>
        <v>9.3366093366093361E-2</v>
      </c>
      <c r="D13" s="8">
        <f t="shared" ref="D13:O13" si="6">D7/C7-1</f>
        <v>4.8314606741572952E-2</v>
      </c>
      <c r="E13" s="8">
        <f t="shared" si="6"/>
        <v>3.1082529474812493E-2</v>
      </c>
      <c r="F13" s="8">
        <f t="shared" si="6"/>
        <v>3.9501039501039559E-2</v>
      </c>
      <c r="G13" s="10">
        <v>0.1</v>
      </c>
      <c r="H13" s="10">
        <v>9.5000000000000001E-2</v>
      </c>
      <c r="I13" s="10">
        <v>0.09</v>
      </c>
      <c r="J13" s="10">
        <v>8.5000000000000006E-2</v>
      </c>
      <c r="K13" s="10">
        <v>0.08</v>
      </c>
      <c r="L13" s="10">
        <v>7.4999999999999997E-2</v>
      </c>
      <c r="M13" s="10">
        <v>7.0000000000000007E-2</v>
      </c>
      <c r="N13" s="10">
        <v>6.5000000000000002E-2</v>
      </c>
      <c r="O13" s="10">
        <v>0.06</v>
      </c>
    </row>
    <row r="14" spans="2:15" s="1" customFormat="1">
      <c r="B14" s="1" t="s">
        <v>5</v>
      </c>
      <c r="C14" s="7">
        <f>C8/302.6-1</f>
        <v>0.10145406477197594</v>
      </c>
      <c r="D14" s="7">
        <f>D8/C8-1</f>
        <v>1.560156015601577E-2</v>
      </c>
      <c r="E14" s="7">
        <f t="shared" ref="E14:O14" si="7">E8/D8-1</f>
        <v>-8.8626292466764678E-4</v>
      </c>
      <c r="F14" s="7">
        <f t="shared" si="7"/>
        <v>0.11620342992312249</v>
      </c>
      <c r="G14" s="7">
        <f t="shared" si="7"/>
        <v>0.12749668874172193</v>
      </c>
      <c r="H14" s="7">
        <f t="shared" si="7"/>
        <v>0.10579035782252189</v>
      </c>
      <c r="I14" s="7">
        <f t="shared" si="7"/>
        <v>9.3095738079629342E-2</v>
      </c>
      <c r="J14" s="7">
        <f t="shared" si="7"/>
        <v>7.9476663223886357E-2</v>
      </c>
      <c r="K14" s="7">
        <f t="shared" si="7"/>
        <v>6.5200351696133918E-2</v>
      </c>
      <c r="L14" s="7">
        <f t="shared" si="7"/>
        <v>5.0548288227544091E-2</v>
      </c>
      <c r="M14" s="7">
        <f t="shared" si="7"/>
        <v>4.3336676397826901E-2</v>
      </c>
      <c r="N14" s="7">
        <f t="shared" si="7"/>
        <v>3.6144942195095231E-2</v>
      </c>
      <c r="O14" s="7">
        <f t="shared" si="7"/>
        <v>2.8995613505254259E-2</v>
      </c>
    </row>
    <row r="15" spans="2:15" s="1" customFormat="1"/>
    <row r="16" spans="2:15">
      <c r="B16" s="5" t="s">
        <v>16</v>
      </c>
    </row>
    <row r="17" spans="2:15">
      <c r="B17" t="s">
        <v>1</v>
      </c>
      <c r="C17">
        <v>12.18</v>
      </c>
      <c r="D17">
        <v>14.63</v>
      </c>
      <c r="E17">
        <v>13.85</v>
      </c>
      <c r="F17">
        <v>13.68</v>
      </c>
      <c r="G17" s="4">
        <f>G5*G24</f>
        <v>14.5908</v>
      </c>
      <c r="H17" s="4">
        <f t="shared" ref="H17:O17" si="8">H5*H24</f>
        <v>15.247385999999999</v>
      </c>
      <c r="I17" s="4">
        <f t="shared" si="8"/>
        <v>15.85728144</v>
      </c>
      <c r="J17" s="4">
        <f t="shared" si="8"/>
        <v>15.728441028299999</v>
      </c>
      <c r="K17" s="4">
        <f t="shared" si="8"/>
        <v>15.495933639185999</v>
      </c>
      <c r="L17" s="4">
        <f t="shared" si="8"/>
        <v>15.883331980165647</v>
      </c>
      <c r="M17" s="4">
        <f t="shared" si="8"/>
        <v>15.464589591597642</v>
      </c>
      <c r="N17" s="4">
        <f t="shared" si="8"/>
        <v>15.696558435471607</v>
      </c>
      <c r="O17" s="4">
        <f t="shared" si="8"/>
        <v>15.853524019826322</v>
      </c>
    </row>
    <row r="18" spans="2:15">
      <c r="B18" t="s">
        <v>2</v>
      </c>
      <c r="C18">
        <v>8.66</v>
      </c>
      <c r="D18">
        <v>8.66</v>
      </c>
      <c r="E18">
        <v>5.32</v>
      </c>
      <c r="F18">
        <v>9.4499999999999993</v>
      </c>
      <c r="G18" s="4">
        <f t="shared" ref="G18:O19" si="9">G6*G25</f>
        <v>10.090079999999999</v>
      </c>
      <c r="H18" s="4">
        <f t="shared" si="9"/>
        <v>11.826737999999999</v>
      </c>
      <c r="I18" s="4">
        <f t="shared" si="9"/>
        <v>13.556119499999999</v>
      </c>
      <c r="J18" s="4">
        <f t="shared" si="9"/>
        <v>15.187874624999999</v>
      </c>
      <c r="K18" s="4">
        <f t="shared" si="9"/>
        <v>16.326965221875</v>
      </c>
      <c r="L18" s="4">
        <f t="shared" si="9"/>
        <v>17.143313482968747</v>
      </c>
      <c r="M18" s="4">
        <f t="shared" si="9"/>
        <v>17.829046022287496</v>
      </c>
      <c r="N18" s="4">
        <f t="shared" si="9"/>
        <v>18.363917402956123</v>
      </c>
      <c r="O18" s="4">
        <f t="shared" si="9"/>
        <v>18.731195751015246</v>
      </c>
    </row>
    <row r="19" spans="2:15">
      <c r="B19" t="s">
        <v>3</v>
      </c>
      <c r="C19">
        <v>2.13</v>
      </c>
      <c r="D19">
        <v>6.05</v>
      </c>
      <c r="E19">
        <v>7.72</v>
      </c>
      <c r="F19">
        <v>7.06</v>
      </c>
      <c r="G19" s="4">
        <f t="shared" si="9"/>
        <v>7.8100000000000005</v>
      </c>
      <c r="H19" s="4">
        <f t="shared" si="9"/>
        <v>8.6724000000000014</v>
      </c>
      <c r="I19" s="4">
        <f t="shared" si="9"/>
        <v>9.5842065000000023</v>
      </c>
      <c r="J19" s="4">
        <f t="shared" si="9"/>
        <v>10.541314245000002</v>
      </c>
      <c r="K19" s="4">
        <f t="shared" si="9"/>
        <v>11.538465592500003</v>
      </c>
      <c r="L19" s="4">
        <f t="shared" si="9"/>
        <v>12.403850511937502</v>
      </c>
      <c r="M19" s="4">
        <f t="shared" si="9"/>
        <v>13.272120047773129</v>
      </c>
      <c r="N19" s="4">
        <f t="shared" si="9"/>
        <v>14.134807850878381</v>
      </c>
      <c r="O19" s="4">
        <f t="shared" si="9"/>
        <v>14.982896321931083</v>
      </c>
    </row>
    <row r="20" spans="2:15">
      <c r="B20" t="s">
        <v>4</v>
      </c>
      <c r="C20">
        <v>-4.6399999999999997</v>
      </c>
      <c r="D20">
        <v>-3.86</v>
      </c>
      <c r="E20">
        <v>-4.4800000000000004</v>
      </c>
      <c r="F20">
        <v>-4.4800000000000004</v>
      </c>
      <c r="G20">
        <v>-4.5</v>
      </c>
      <c r="H20">
        <v>-4.5999999999999996</v>
      </c>
      <c r="I20">
        <v>-4.7</v>
      </c>
      <c r="J20">
        <v>-4.7</v>
      </c>
      <c r="K20">
        <v>-4.8</v>
      </c>
      <c r="L20">
        <v>-4.8</v>
      </c>
      <c r="M20">
        <v>-4.9000000000000004</v>
      </c>
      <c r="N20">
        <v>-4.9000000000000004</v>
      </c>
      <c r="O20" s="4">
        <v>-5</v>
      </c>
    </row>
    <row r="21" spans="2:15">
      <c r="B21" s="1" t="s">
        <v>5</v>
      </c>
      <c r="C21" s="1">
        <f>SUM(C17:C20)</f>
        <v>18.329999999999998</v>
      </c>
      <c r="D21" s="1">
        <f>SUM(D17:D20)</f>
        <v>25.48</v>
      </c>
      <c r="E21" s="1">
        <f>SUM(E17:E20)</f>
        <v>22.41</v>
      </c>
      <c r="F21" s="1">
        <f>SUM(F17:F20)</f>
        <v>25.709999999999997</v>
      </c>
      <c r="G21" s="15">
        <f t="shared" ref="G21:O21" si="10">SUM(G17:G19)</f>
        <v>32.490879999999997</v>
      </c>
      <c r="H21" s="15">
        <f t="shared" si="10"/>
        <v>35.746524000000001</v>
      </c>
      <c r="I21" s="15">
        <f t="shared" si="10"/>
        <v>38.997607440000003</v>
      </c>
      <c r="J21" s="15">
        <f t="shared" si="10"/>
        <v>41.457629898299999</v>
      </c>
      <c r="K21" s="15">
        <f t="shared" si="10"/>
        <v>43.361364453561002</v>
      </c>
      <c r="L21" s="15">
        <f t="shared" si="10"/>
        <v>45.430495975071892</v>
      </c>
      <c r="M21" s="15">
        <f t="shared" si="10"/>
        <v>46.565755661658265</v>
      </c>
      <c r="N21" s="15">
        <f t="shared" si="10"/>
        <v>48.195283689306109</v>
      </c>
      <c r="O21" s="15">
        <f t="shared" si="10"/>
        <v>49.567616092772653</v>
      </c>
    </row>
    <row r="23" spans="2:15">
      <c r="B23" s="5" t="s">
        <v>17</v>
      </c>
    </row>
    <row r="24" spans="2:15">
      <c r="B24" t="s">
        <v>1</v>
      </c>
      <c r="C24" s="6">
        <f t="shared" ref="C24:D24" si="11">C17/C5</f>
        <v>0.1158896289248335</v>
      </c>
      <c r="D24" s="6">
        <f t="shared" si="11"/>
        <v>0.13287920072661219</v>
      </c>
      <c r="E24" s="6">
        <f>E17/E5</f>
        <v>0.12138475021910605</v>
      </c>
      <c r="F24" s="6">
        <f>F17/F5</f>
        <v>0.11813471502590674</v>
      </c>
      <c r="G24" s="11">
        <v>0.12</v>
      </c>
      <c r="H24" s="11">
        <v>0.12</v>
      </c>
      <c r="I24" s="11">
        <v>0.12</v>
      </c>
      <c r="J24" s="11">
        <v>0.115</v>
      </c>
      <c r="K24" s="11">
        <v>0.11</v>
      </c>
      <c r="L24" s="11">
        <v>0.11</v>
      </c>
      <c r="M24" s="11">
        <v>0.105</v>
      </c>
      <c r="N24" s="11">
        <v>0.105</v>
      </c>
      <c r="O24" s="11">
        <v>0.105</v>
      </c>
    </row>
    <row r="25" spans="2:15">
      <c r="B25" t="s">
        <v>2</v>
      </c>
      <c r="C25" s="6">
        <f t="shared" ref="C25:E25" si="12">C18/C6</f>
        <v>6.2212643678160928E-2</v>
      </c>
      <c r="D25" s="6">
        <f t="shared" si="12"/>
        <v>6.4100666173205034E-2</v>
      </c>
      <c r="E25" s="6">
        <f t="shared" si="12"/>
        <v>4.1594996090695856E-2</v>
      </c>
      <c r="F25" s="6">
        <f>F18/F6</f>
        <v>5.844155844155844E-2</v>
      </c>
      <c r="G25" s="12">
        <v>5.1999999999999998E-2</v>
      </c>
      <c r="H25" s="12">
        <v>5.2999999999999999E-2</v>
      </c>
      <c r="I25" s="12">
        <v>5.3999999999999999E-2</v>
      </c>
      <c r="J25" s="12">
        <v>5.5E-2</v>
      </c>
      <c r="K25" s="12">
        <v>5.5E-2</v>
      </c>
      <c r="L25" s="12">
        <v>5.5E-2</v>
      </c>
      <c r="M25" s="12">
        <v>5.5E-2</v>
      </c>
      <c r="N25" s="12">
        <v>5.5E-2</v>
      </c>
      <c r="O25" s="12">
        <v>5.5E-2</v>
      </c>
    </row>
    <row r="26" spans="2:15">
      <c r="B26" t="s">
        <v>3</v>
      </c>
      <c r="C26" s="6">
        <f t="shared" ref="C26:E26" si="13">C19/C7</f>
        <v>2.393258426966292E-2</v>
      </c>
      <c r="D26" s="6">
        <f t="shared" si="13"/>
        <v>6.4844587352625938E-2</v>
      </c>
      <c r="E26" s="6">
        <f t="shared" si="13"/>
        <v>8.024948024948024E-2</v>
      </c>
      <c r="F26" s="6">
        <f>F19/F7</f>
        <v>7.0599999999999996E-2</v>
      </c>
      <c r="G26" s="12">
        <v>7.0999999999999994E-2</v>
      </c>
      <c r="H26" s="12">
        <v>7.1999999999999995E-2</v>
      </c>
      <c r="I26" s="12">
        <v>7.2999999999999995E-2</v>
      </c>
      <c r="J26" s="12">
        <v>7.3999999999999996E-2</v>
      </c>
      <c r="K26" s="12">
        <v>7.4999999999999997E-2</v>
      </c>
      <c r="L26" s="12">
        <v>7.4999999999999997E-2</v>
      </c>
      <c r="M26" s="12">
        <v>7.4999999999999997E-2</v>
      </c>
      <c r="N26" s="12">
        <v>7.4999999999999997E-2</v>
      </c>
      <c r="O26" s="12">
        <v>7.4999999999999997E-2</v>
      </c>
    </row>
    <row r="27" spans="2:15">
      <c r="B27" s="1" t="s">
        <v>5</v>
      </c>
      <c r="C27" s="7">
        <f>C21/C8</f>
        <v>5.4995499549954995E-2</v>
      </c>
      <c r="D27" s="7">
        <f>D21/D8</f>
        <v>7.5273264401772524E-2</v>
      </c>
      <c r="E27" s="7">
        <f>E21/E8</f>
        <v>6.626256652868126E-2</v>
      </c>
      <c r="F27" s="7">
        <f>F21/F8</f>
        <v>6.810596026490065E-2</v>
      </c>
      <c r="G27" s="7">
        <f>G21/G8</f>
        <v>7.6335972558325305E-2</v>
      </c>
      <c r="H27" s="7">
        <f>H21/H8</f>
        <v>7.5950176513688142E-2</v>
      </c>
      <c r="I27" s="7">
        <f>I21/I8</f>
        <v>7.580096463694877E-2</v>
      </c>
      <c r="J27" s="7">
        <f>J21/J8</f>
        <v>7.4649685342900909E-2</v>
      </c>
      <c r="K27" s="7">
        <f>K21/K8</f>
        <v>7.3298510568681169E-2</v>
      </c>
      <c r="L27" s="7">
        <f>L21/L8</f>
        <v>7.3101059045309141E-2</v>
      </c>
      <c r="M27" s="7">
        <f>M21/M8</f>
        <v>7.181553022532533E-2</v>
      </c>
      <c r="N27" s="7">
        <f>N21/N8</f>
        <v>7.173576695354679E-2</v>
      </c>
      <c r="O27" s="7">
        <f>O21/O8</f>
        <v>7.1699431782804426E-2</v>
      </c>
    </row>
    <row r="29" spans="2:15">
      <c r="F29" t="s">
        <v>19</v>
      </c>
      <c r="G29" s="14">
        <f>G21</f>
        <v>32.490879999999997</v>
      </c>
      <c r="H29" s="14">
        <f t="shared" ref="H29:O29" si="14">H21</f>
        <v>35.746524000000001</v>
      </c>
      <c r="I29" s="14">
        <f t="shared" si="14"/>
        <v>38.997607440000003</v>
      </c>
      <c r="J29" s="14">
        <f t="shared" si="14"/>
        <v>41.457629898299999</v>
      </c>
      <c r="K29" s="14">
        <f t="shared" si="14"/>
        <v>43.361364453561002</v>
      </c>
      <c r="L29" s="14">
        <f t="shared" si="14"/>
        <v>45.430495975071892</v>
      </c>
      <c r="M29" s="14">
        <f t="shared" si="14"/>
        <v>46.565755661658265</v>
      </c>
      <c r="N29" s="14">
        <f t="shared" si="14"/>
        <v>48.195283689306109</v>
      </c>
      <c r="O29" s="14">
        <f t="shared" si="14"/>
        <v>49.567616092772653</v>
      </c>
    </row>
    <row r="30" spans="2:15">
      <c r="F30" t="s">
        <v>20</v>
      </c>
      <c r="G30" s="14">
        <v>0.8</v>
      </c>
      <c r="H30" s="14">
        <v>0.8</v>
      </c>
      <c r="I30" s="14">
        <v>0.8</v>
      </c>
      <c r="J30" s="14">
        <v>0.8</v>
      </c>
      <c r="K30" s="14">
        <v>0.8</v>
      </c>
      <c r="L30" s="14">
        <v>0.8</v>
      </c>
      <c r="M30" s="14">
        <v>0.8</v>
      </c>
      <c r="N30" s="14">
        <v>0.8</v>
      </c>
      <c r="O30" s="14">
        <v>0.8</v>
      </c>
    </row>
    <row r="31" spans="2:15">
      <c r="F31" t="s">
        <v>21</v>
      </c>
      <c r="G31" s="14">
        <f>G29-G30</f>
        <v>31.690879999999996</v>
      </c>
      <c r="H31" s="14">
        <f t="shared" ref="H31:O31" si="15">H29-H30</f>
        <v>34.946524000000004</v>
      </c>
      <c r="I31" s="14">
        <f t="shared" si="15"/>
        <v>38.197607440000006</v>
      </c>
      <c r="J31" s="14">
        <f t="shared" si="15"/>
        <v>40.657629898300002</v>
      </c>
      <c r="K31" s="14">
        <f t="shared" si="15"/>
        <v>42.561364453561005</v>
      </c>
      <c r="L31" s="14">
        <f t="shared" si="15"/>
        <v>44.630495975071895</v>
      </c>
      <c r="M31" s="14">
        <f t="shared" si="15"/>
        <v>45.765755661658268</v>
      </c>
      <c r="N31" s="14">
        <f t="shared" si="15"/>
        <v>47.395283689306112</v>
      </c>
      <c r="O31" s="14">
        <f t="shared" si="15"/>
        <v>48.767616092772656</v>
      </c>
    </row>
    <row r="32" spans="2:15">
      <c r="F32" t="s">
        <v>22</v>
      </c>
      <c r="G32" s="14">
        <f>G31*0.286</f>
        <v>9.0635916799999983</v>
      </c>
      <c r="H32" s="14">
        <f t="shared" ref="H32:O32" si="16">H31*0.286</f>
        <v>9.9947058640000002</v>
      </c>
      <c r="I32" s="14">
        <f t="shared" si="16"/>
        <v>10.924515727840001</v>
      </c>
      <c r="J32" s="14">
        <f t="shared" si="16"/>
        <v>11.6280821509138</v>
      </c>
      <c r="K32" s="14">
        <f t="shared" si="16"/>
        <v>12.172550233718447</v>
      </c>
      <c r="L32" s="14">
        <f t="shared" si="16"/>
        <v>12.76432184887056</v>
      </c>
      <c r="M32" s="14">
        <f t="shared" si="16"/>
        <v>13.089006119234263</v>
      </c>
      <c r="N32" s="14">
        <f t="shared" si="16"/>
        <v>13.555051135141547</v>
      </c>
      <c r="O32" s="14">
        <f t="shared" si="16"/>
        <v>13.947538202532979</v>
      </c>
    </row>
    <row r="33" spans="3:16">
      <c r="F33" t="s">
        <v>23</v>
      </c>
      <c r="G33" s="14">
        <f>G31-G32</f>
        <v>22.627288319999998</v>
      </c>
      <c r="H33" s="14">
        <f t="shared" ref="H33:O33" si="17">H31-H32</f>
        <v>24.951818136000004</v>
      </c>
      <c r="I33" s="14">
        <f t="shared" si="17"/>
        <v>27.273091712160003</v>
      </c>
      <c r="J33" s="14">
        <f t="shared" si="17"/>
        <v>29.029547747386204</v>
      </c>
      <c r="K33" s="14">
        <f t="shared" si="17"/>
        <v>30.388814219842558</v>
      </c>
      <c r="L33" s="14">
        <f t="shared" si="17"/>
        <v>31.866174126201336</v>
      </c>
      <c r="M33" s="14">
        <f t="shared" si="17"/>
        <v>32.676749542424005</v>
      </c>
      <c r="N33" s="14">
        <f t="shared" si="17"/>
        <v>33.840232554164565</v>
      </c>
      <c r="O33" s="14">
        <f t="shared" si="17"/>
        <v>34.820077890239673</v>
      </c>
    </row>
    <row r="34" spans="3:16">
      <c r="F34" t="s">
        <v>24</v>
      </c>
      <c r="G34" s="14">
        <f>(G5*0.18)-(F5*0.18)</f>
        <v>1.0422000000000011</v>
      </c>
      <c r="H34" s="14">
        <f t="shared" ref="H34:O34" si="18">(H5*0.18)-(G5*0.18)</f>
        <v>0.98487899999999939</v>
      </c>
      <c r="I34" s="14">
        <f t="shared" si="18"/>
        <v>0.91484316000000021</v>
      </c>
      <c r="J34" s="14">
        <f t="shared" si="18"/>
        <v>0.8325072755999976</v>
      </c>
      <c r="K34" s="14">
        <f t="shared" si="18"/>
        <v>0.73855288306800304</v>
      </c>
      <c r="L34" s="14">
        <f t="shared" si="18"/>
        <v>0.63392455796669367</v>
      </c>
      <c r="M34" s="14">
        <f t="shared" si="18"/>
        <v>0.51981813753269535</v>
      </c>
      <c r="N34" s="14">
        <f t="shared" si="18"/>
        <v>0.39766087521250881</v>
      </c>
      <c r="O34" s="14">
        <f t="shared" si="18"/>
        <v>0.26908385889379716</v>
      </c>
    </row>
    <row r="36" spans="3:16">
      <c r="C36" s="3" t="s">
        <v>26</v>
      </c>
      <c r="D36" s="17">
        <v>9.2499999999999999E-2</v>
      </c>
      <c r="F36" t="s">
        <v>25</v>
      </c>
      <c r="G36" s="14">
        <f>G33-G34</f>
        <v>21.585088319999997</v>
      </c>
      <c r="H36" s="14">
        <f t="shared" ref="H36:P36" si="19">H33-H34</f>
        <v>23.966939136000004</v>
      </c>
      <c r="I36" s="14">
        <f t="shared" si="19"/>
        <v>26.358248552160003</v>
      </c>
      <c r="J36" s="14">
        <f t="shared" si="19"/>
        <v>28.197040471786206</v>
      </c>
      <c r="K36" s="14">
        <f t="shared" si="19"/>
        <v>29.650261336774555</v>
      </c>
      <c r="L36" s="14">
        <f t="shared" si="19"/>
        <v>31.232249568234643</v>
      </c>
      <c r="M36" s="14">
        <f t="shared" si="19"/>
        <v>32.15693140489131</v>
      </c>
      <c r="N36" s="14">
        <f t="shared" si="19"/>
        <v>33.442571678952056</v>
      </c>
      <c r="O36" s="14">
        <f t="shared" si="19"/>
        <v>34.55099403134588</v>
      </c>
      <c r="P36" s="14"/>
    </row>
    <row r="37" spans="3:16">
      <c r="C37" s="3" t="s">
        <v>27</v>
      </c>
      <c r="D37" s="16">
        <v>0.02</v>
      </c>
      <c r="O37" s="14">
        <f>(O36*1.02)/(D36-D37)</f>
        <v>486.09674361341791</v>
      </c>
    </row>
    <row r="38" spans="3:16" ht="15.75" thickBot="1">
      <c r="C38" s="3" t="s">
        <v>28</v>
      </c>
      <c r="D38">
        <v>8.9830000000000005</v>
      </c>
    </row>
    <row r="39" spans="3:16">
      <c r="F39" s="18" t="s">
        <v>29</v>
      </c>
      <c r="G39" s="19">
        <f>NPV(D36,G36:O36,O37)</f>
        <v>367.32026583195278</v>
      </c>
    </row>
    <row r="40" spans="3:16" ht="15.75" thickBot="1">
      <c r="F40" s="20" t="s">
        <v>30</v>
      </c>
      <c r="G40" s="21">
        <f>G39/D38</f>
        <v>40.890600671485338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</dc:creator>
  <cp:lastModifiedBy>Nicolas</cp:lastModifiedBy>
  <dcterms:created xsi:type="dcterms:W3CDTF">2011-11-05T12:58:30Z</dcterms:created>
  <dcterms:modified xsi:type="dcterms:W3CDTF">2011-11-05T14:04:11Z</dcterms:modified>
</cp:coreProperties>
</file>