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240" yWindow="240" windowWidth="25360" windowHeight="14300" tabRatio="500" activeTab="3"/>
  </bookViews>
  <sheets>
    <sheet name="Sharpe Ratio" sheetId="2" r:id="rId1"/>
    <sheet name="Treynor Ratio" sheetId="3" r:id="rId2"/>
    <sheet name="Jensen-Alpha" sheetId="4" r:id="rId3"/>
    <sheet name="Tracking Error" sheetId="5" r:id="rId4"/>
    <sheet name="Information Ratio" sheetId="6" r:id="rId5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" i="6" l="1"/>
  <c r="J2" i="6"/>
  <c r="K2" i="6"/>
  <c r="C3" i="6"/>
  <c r="F3" i="6"/>
  <c r="J3" i="6"/>
  <c r="K3" i="6"/>
  <c r="C4" i="6"/>
  <c r="F4" i="6"/>
  <c r="J4" i="6"/>
  <c r="K4" i="6"/>
  <c r="C5" i="6"/>
  <c r="F5" i="6"/>
  <c r="J5" i="6"/>
  <c r="K5" i="6"/>
  <c r="C6" i="6"/>
  <c r="F6" i="6"/>
  <c r="J6" i="6"/>
  <c r="K6" i="6"/>
  <c r="C7" i="6"/>
  <c r="F7" i="6"/>
  <c r="J7" i="6"/>
  <c r="K7" i="6"/>
  <c r="C8" i="6"/>
  <c r="F8" i="6"/>
  <c r="J8" i="6"/>
  <c r="K8" i="6"/>
  <c r="C9" i="6"/>
  <c r="F9" i="6"/>
  <c r="J9" i="6"/>
  <c r="K9" i="6"/>
  <c r="C10" i="6"/>
  <c r="F10" i="6"/>
  <c r="J10" i="6"/>
  <c r="K10" i="6"/>
  <c r="C11" i="6"/>
  <c r="F11" i="6"/>
  <c r="J11" i="6"/>
  <c r="K11" i="6"/>
  <c r="C12" i="6"/>
  <c r="F12" i="6"/>
  <c r="J12" i="6"/>
  <c r="K12" i="6"/>
  <c r="C13" i="6"/>
  <c r="F13" i="6"/>
  <c r="J13" i="6"/>
  <c r="K13" i="6"/>
  <c r="C14" i="6"/>
  <c r="F14" i="6"/>
  <c r="J14" i="6"/>
  <c r="K14" i="6"/>
  <c r="C15" i="6"/>
  <c r="F15" i="6"/>
  <c r="J15" i="6"/>
  <c r="K15" i="6"/>
  <c r="C16" i="6"/>
  <c r="F16" i="6"/>
  <c r="J16" i="6"/>
  <c r="K16" i="6"/>
  <c r="C17" i="6"/>
  <c r="F17" i="6"/>
  <c r="J17" i="6"/>
  <c r="K17" i="6"/>
  <c r="C18" i="6"/>
  <c r="F18" i="6"/>
  <c r="J18" i="6"/>
  <c r="K18" i="6"/>
  <c r="C19" i="6"/>
  <c r="F19" i="6"/>
  <c r="J19" i="6"/>
  <c r="K19" i="6"/>
  <c r="C20" i="6"/>
  <c r="F20" i="6"/>
  <c r="J20" i="6"/>
  <c r="K20" i="6"/>
  <c r="C21" i="6"/>
  <c r="F21" i="6"/>
  <c r="J21" i="6"/>
  <c r="K21" i="6"/>
  <c r="C22" i="6"/>
  <c r="F22" i="6"/>
  <c r="J22" i="6"/>
  <c r="K22" i="6"/>
  <c r="C23" i="6"/>
  <c r="F23" i="6"/>
  <c r="J23" i="6"/>
  <c r="K23" i="6"/>
  <c r="C24" i="6"/>
  <c r="B27" i="6"/>
  <c r="B28" i="6"/>
  <c r="F12" i="5"/>
  <c r="J12" i="5"/>
  <c r="K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B37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J23" i="5"/>
  <c r="K23" i="5"/>
  <c r="J24" i="5"/>
  <c r="K24" i="5"/>
  <c r="J25" i="5"/>
  <c r="K25" i="5"/>
  <c r="J26" i="5"/>
  <c r="K26" i="5"/>
  <c r="J27" i="5"/>
  <c r="K27" i="5"/>
  <c r="J28" i="5"/>
  <c r="K28" i="5"/>
  <c r="J29" i="5"/>
  <c r="K29" i="5"/>
  <c r="J30" i="5"/>
  <c r="K30" i="5"/>
  <c r="J31" i="5"/>
  <c r="K31" i="5"/>
  <c r="J32" i="5"/>
  <c r="K32" i="5"/>
  <c r="J33" i="5"/>
  <c r="K33" i="5"/>
  <c r="B38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B39" i="5"/>
  <c r="B29" i="6"/>
  <c r="B30" i="6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F4" i="4"/>
  <c r="J4" i="4"/>
  <c r="K4" i="4"/>
  <c r="C5" i="4"/>
  <c r="F5" i="4"/>
  <c r="J5" i="4"/>
  <c r="K5" i="4"/>
  <c r="C6" i="4"/>
  <c r="F6" i="4"/>
  <c r="J6" i="4"/>
  <c r="K6" i="4"/>
  <c r="C7" i="4"/>
  <c r="F7" i="4"/>
  <c r="J7" i="4"/>
  <c r="K7" i="4"/>
  <c r="C8" i="4"/>
  <c r="F8" i="4"/>
  <c r="J8" i="4"/>
  <c r="K8" i="4"/>
  <c r="C9" i="4"/>
  <c r="F9" i="4"/>
  <c r="J9" i="4"/>
  <c r="K9" i="4"/>
  <c r="C10" i="4"/>
  <c r="F10" i="4"/>
  <c r="J10" i="4"/>
  <c r="K10" i="4"/>
  <c r="C11" i="4"/>
  <c r="F11" i="4"/>
  <c r="J11" i="4"/>
  <c r="K11" i="4"/>
  <c r="C12" i="4"/>
  <c r="F12" i="4"/>
  <c r="J12" i="4"/>
  <c r="K12" i="4"/>
  <c r="C13" i="4"/>
  <c r="F13" i="4"/>
  <c r="J13" i="4"/>
  <c r="K13" i="4"/>
  <c r="C14" i="4"/>
  <c r="F14" i="4"/>
  <c r="J14" i="4"/>
  <c r="K14" i="4"/>
  <c r="C15" i="4"/>
  <c r="F15" i="4"/>
  <c r="J15" i="4"/>
  <c r="K15" i="4"/>
  <c r="C16" i="4"/>
  <c r="F16" i="4"/>
  <c r="J16" i="4"/>
  <c r="K16" i="4"/>
  <c r="C17" i="4"/>
  <c r="F17" i="4"/>
  <c r="J17" i="4"/>
  <c r="K17" i="4"/>
  <c r="C18" i="4"/>
  <c r="F18" i="4"/>
  <c r="J18" i="4"/>
  <c r="K18" i="4"/>
  <c r="C19" i="4"/>
  <c r="F19" i="4"/>
  <c r="J19" i="4"/>
  <c r="K19" i="4"/>
  <c r="C20" i="4"/>
  <c r="F20" i="4"/>
  <c r="J20" i="4"/>
  <c r="K20" i="4"/>
  <c r="C21" i="4"/>
  <c r="F21" i="4"/>
  <c r="J21" i="4"/>
  <c r="K21" i="4"/>
  <c r="C22" i="4"/>
  <c r="F22" i="4"/>
  <c r="J22" i="4"/>
  <c r="K22" i="4"/>
  <c r="C23" i="4"/>
  <c r="F23" i="4"/>
  <c r="J23" i="4"/>
  <c r="K23" i="4"/>
  <c r="C24" i="4"/>
  <c r="F24" i="4"/>
  <c r="J24" i="4"/>
  <c r="K24" i="4"/>
  <c r="C25" i="4"/>
  <c r="F25" i="4"/>
  <c r="J25" i="4"/>
  <c r="K25" i="4"/>
  <c r="C26" i="4"/>
  <c r="B29" i="4"/>
  <c r="B30" i="4"/>
  <c r="B31" i="4"/>
  <c r="B32" i="4"/>
  <c r="B33" i="4"/>
  <c r="F2" i="3"/>
  <c r="J2" i="3"/>
  <c r="K2" i="3"/>
  <c r="J23" i="3"/>
  <c r="L23" i="3"/>
  <c r="J22" i="3"/>
  <c r="L22" i="3"/>
  <c r="J21" i="3"/>
  <c r="L21" i="3"/>
  <c r="J20" i="3"/>
  <c r="L20" i="3"/>
  <c r="J19" i="3"/>
  <c r="L19" i="3"/>
  <c r="J18" i="3"/>
  <c r="L18" i="3"/>
  <c r="J17" i="3"/>
  <c r="L17" i="3"/>
  <c r="J16" i="3"/>
  <c r="L16" i="3"/>
  <c r="J15" i="3"/>
  <c r="L15" i="3"/>
  <c r="J14" i="3"/>
  <c r="L14" i="3"/>
  <c r="J13" i="3"/>
  <c r="L13" i="3"/>
  <c r="J12" i="3"/>
  <c r="L12" i="3"/>
  <c r="J11" i="3"/>
  <c r="L11" i="3"/>
  <c r="J10" i="3"/>
  <c r="L10" i="3"/>
  <c r="J9" i="3"/>
  <c r="L9" i="3"/>
  <c r="J8" i="3"/>
  <c r="L8" i="3"/>
  <c r="J7" i="3"/>
  <c r="L7" i="3"/>
  <c r="J6" i="3"/>
  <c r="L6" i="3"/>
  <c r="J5" i="3"/>
  <c r="L5" i="3"/>
  <c r="J4" i="3"/>
  <c r="L4" i="3"/>
  <c r="J3" i="3"/>
  <c r="L3" i="3"/>
  <c r="L2" i="3"/>
  <c r="C3" i="3"/>
  <c r="F3" i="3"/>
  <c r="K3" i="3"/>
  <c r="C4" i="3"/>
  <c r="F4" i="3"/>
  <c r="K4" i="3"/>
  <c r="C5" i="3"/>
  <c r="F5" i="3"/>
  <c r="K5" i="3"/>
  <c r="C6" i="3"/>
  <c r="F6" i="3"/>
  <c r="K6" i="3"/>
  <c r="C7" i="3"/>
  <c r="F7" i="3"/>
  <c r="K7" i="3"/>
  <c r="C8" i="3"/>
  <c r="F8" i="3"/>
  <c r="K8" i="3"/>
  <c r="C9" i="3"/>
  <c r="F9" i="3"/>
  <c r="K9" i="3"/>
  <c r="C10" i="3"/>
  <c r="F10" i="3"/>
  <c r="K10" i="3"/>
  <c r="C11" i="3"/>
  <c r="F11" i="3"/>
  <c r="K11" i="3"/>
  <c r="C12" i="3"/>
  <c r="F12" i="3"/>
  <c r="K12" i="3"/>
  <c r="C13" i="3"/>
  <c r="F13" i="3"/>
  <c r="K13" i="3"/>
  <c r="C14" i="3"/>
  <c r="F14" i="3"/>
  <c r="K14" i="3"/>
  <c r="C15" i="3"/>
  <c r="F15" i="3"/>
  <c r="K15" i="3"/>
  <c r="C16" i="3"/>
  <c r="F16" i="3"/>
  <c r="K16" i="3"/>
  <c r="C17" i="3"/>
  <c r="F17" i="3"/>
  <c r="K17" i="3"/>
  <c r="C18" i="3"/>
  <c r="F18" i="3"/>
  <c r="K18" i="3"/>
  <c r="C19" i="3"/>
  <c r="F19" i="3"/>
  <c r="K19" i="3"/>
  <c r="C20" i="3"/>
  <c r="F20" i="3"/>
  <c r="K20" i="3"/>
  <c r="C21" i="3"/>
  <c r="F21" i="3"/>
  <c r="K21" i="3"/>
  <c r="C22" i="3"/>
  <c r="F22" i="3"/>
  <c r="K22" i="3"/>
  <c r="C23" i="3"/>
  <c r="F23" i="3"/>
  <c r="K23" i="3"/>
  <c r="C24" i="3"/>
  <c r="B28" i="3"/>
  <c r="B29" i="3"/>
  <c r="B30" i="3"/>
  <c r="B31" i="3"/>
  <c r="F2" i="2"/>
  <c r="C3" i="2"/>
  <c r="F3" i="2"/>
  <c r="C4" i="2"/>
  <c r="F4" i="2"/>
  <c r="C5" i="2"/>
  <c r="F5" i="2"/>
  <c r="C6" i="2"/>
  <c r="F6" i="2"/>
  <c r="C7" i="2"/>
  <c r="F7" i="2"/>
  <c r="C8" i="2"/>
  <c r="F8" i="2"/>
  <c r="C9" i="2"/>
  <c r="F9" i="2"/>
  <c r="C10" i="2"/>
  <c r="F10" i="2"/>
  <c r="C11" i="2"/>
  <c r="F11" i="2"/>
  <c r="C12" i="2"/>
  <c r="F12" i="2"/>
  <c r="C13" i="2"/>
  <c r="F13" i="2"/>
  <c r="C14" i="2"/>
  <c r="F14" i="2"/>
  <c r="C15" i="2"/>
  <c r="F15" i="2"/>
  <c r="C16" i="2"/>
  <c r="F16" i="2"/>
  <c r="C17" i="2"/>
  <c r="F17" i="2"/>
  <c r="C18" i="2"/>
  <c r="F18" i="2"/>
  <c r="C19" i="2"/>
  <c r="F19" i="2"/>
  <c r="C20" i="2"/>
  <c r="F20" i="2"/>
  <c r="C21" i="2"/>
  <c r="F21" i="2"/>
  <c r="C22" i="2"/>
  <c r="F22" i="2"/>
  <c r="C23" i="2"/>
  <c r="F23" i="2"/>
  <c r="C24" i="2"/>
  <c r="B28" i="2"/>
  <c r="B29" i="2"/>
  <c r="B30" i="2"/>
  <c r="B31" i="2"/>
</calcChain>
</file>

<file path=xl/sharedStrings.xml><?xml version="1.0" encoding="utf-8"?>
<sst xmlns="http://schemas.openxmlformats.org/spreadsheetml/2006/main" count="73" uniqueCount="25">
  <si>
    <t>Sharpe Ratio</t>
  </si>
  <si>
    <t>Standardabw.</t>
  </si>
  <si>
    <t>Mittelwert RZ (Ein tag)</t>
  </si>
  <si>
    <t>Mittelwert Tagesrenditen</t>
  </si>
  <si>
    <t>Durchschnittsrenditen</t>
  </si>
  <si>
    <t>Stetig Tagesrenditen des EK's</t>
  </si>
  <si>
    <t>EK -Wert</t>
  </si>
  <si>
    <t>Datum</t>
  </si>
  <si>
    <t>Stetig</t>
  </si>
  <si>
    <t>Eonia Tagessätze</t>
  </si>
  <si>
    <t>Treynor Ratio</t>
  </si>
  <si>
    <t>Beta</t>
  </si>
  <si>
    <t>Mittelwert RZ</t>
  </si>
  <si>
    <t>Diskret</t>
  </si>
  <si>
    <t>Schlusskurs</t>
  </si>
  <si>
    <t>S&amp;P 500 Erröffnungskurs</t>
  </si>
  <si>
    <t>Eonia Tagessätze (diskret)</t>
  </si>
  <si>
    <t>Jensen alpha</t>
  </si>
  <si>
    <t>Mittelwert benchmarkrendite</t>
  </si>
  <si>
    <t>Tracking Error</t>
  </si>
  <si>
    <t>Mittelwert Benchmarkrendite</t>
  </si>
  <si>
    <t>Mittelwert Portf.rendite</t>
  </si>
  <si>
    <t>((ri-rbm)-(μ-μbm))^2</t>
  </si>
  <si>
    <t>Information Ratio</t>
  </si>
  <si>
    <t>Mittelwert Portfoliorendite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</si>
</sst>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#,##0.000000000000000000"/>
    <numFmt numFmtId="166" formatCode="#,##0.000000000000000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Arial"/>
    </font>
    <font>
      <sz val="12"/>
      <color indexed="206"/>
      <name val="Calibri"/>
      <family val="2"/>
    </font>
    <font>
      <sz val="12"/>
      <color rgb="FF000000"/>
      <name val="Times New Roman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5" fontId="0" fillId="0" borderId="0" xfId="0" applyNumberFormat="1"/>
    <xf numFmtId="4" fontId="2" fillId="0" borderId="0" xfId="0" applyNumberFormat="1" applyFont="1"/>
    <xf numFmtId="14" fontId="0" fillId="0" borderId="0" xfId="0" applyNumberFormat="1"/>
    <xf numFmtId="14" fontId="0" fillId="0" borderId="0" xfId="0" applyNumberFormat="1" applyAlignment="1">
      <alignment vertical="center"/>
    </xf>
    <xf numFmtId="166" fontId="0" fillId="0" borderId="0" xfId="0" applyNumberFormat="1"/>
    <xf numFmtId="3" fontId="0" fillId="0" borderId="0" xfId="0" applyNumberFormat="1"/>
    <xf numFmtId="0" fontId="0" fillId="0" borderId="0" xfId="0" applyAlignment="1">
      <alignment vertical="center"/>
    </xf>
    <xf numFmtId="10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 applyAlignment="1">
      <alignment horizontal="left" vertical="center" indent="4"/>
    </xf>
    <xf numFmtId="165" fontId="1" fillId="0" borderId="0" xfId="0" applyNumberFormat="1" applyFont="1"/>
    <xf numFmtId="0" fontId="0" fillId="0" borderId="0" xfId="0" applyAlignment="1">
      <alignment horizontal="left" vertical="center" indent="4"/>
    </xf>
  </cellXfs>
  <cellStyles count="1"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50800</xdr:rowOff>
    </xdr:from>
    <xdr:to>
      <xdr:col>1</xdr:col>
      <xdr:colOff>812800</xdr:colOff>
      <xdr:row>1</xdr:row>
      <xdr:rowOff>101600</xdr:rowOff>
    </xdr:to>
    <xdr:pic>
      <xdr:nvPicPr>
        <xdr:cNvPr id="2" name="Picture 1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50800"/>
          <a:ext cx="2692400" cy="241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50800</xdr:rowOff>
    </xdr:from>
    <xdr:to>
      <xdr:col>0</xdr:col>
      <xdr:colOff>1130300</xdr:colOff>
      <xdr:row>3</xdr:row>
      <xdr:rowOff>0</xdr:rowOff>
    </xdr:to>
    <xdr:pic>
      <xdr:nvPicPr>
        <xdr:cNvPr id="2" name="Picture 2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50800"/>
          <a:ext cx="660400" cy="52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1651000</xdr:colOff>
      <xdr:row>0</xdr:row>
      <xdr:rowOff>12700</xdr:rowOff>
    </xdr:from>
    <xdr:to>
      <xdr:col>1</xdr:col>
      <xdr:colOff>1028700</xdr:colOff>
      <xdr:row>2</xdr:row>
      <xdr:rowOff>152400</xdr:rowOff>
    </xdr:to>
    <xdr:pic>
      <xdr:nvPicPr>
        <xdr:cNvPr id="3" name="Picture 3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0" y="12700"/>
          <a:ext cx="1943100" cy="520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1</xdr:col>
      <xdr:colOff>1003300</xdr:colOff>
      <xdr:row>7</xdr:row>
      <xdr:rowOff>165100</xdr:rowOff>
    </xdr:to>
    <xdr:pic>
      <xdr:nvPicPr>
        <xdr:cNvPr id="4" name="Picture 4" descr="clip_image001.pn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"/>
          <a:ext cx="2768600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1003300</xdr:colOff>
      <xdr:row>13</xdr:row>
      <xdr:rowOff>165100</xdr:rowOff>
    </xdr:to>
    <xdr:sp macro="" textlink="">
      <xdr:nvSpPr>
        <xdr:cNvPr id="5" name="AutoShape 5"/>
        <xdr:cNvSpPr>
          <a:spLocks noChangeAspect="1" noChangeArrowheads="1"/>
        </xdr:cNvSpPr>
      </xdr:nvSpPr>
      <xdr:spPr bwMode="auto">
        <a:xfrm>
          <a:off x="0" y="1905000"/>
          <a:ext cx="2768600" cy="736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D34" sqref="D34"/>
    </sheetView>
  </sheetViews>
  <sheetFormatPr baseColWidth="10" defaultRowHeight="15" x14ac:dyDescent="0"/>
  <cols>
    <col min="1" max="1" width="21.83203125" bestFit="1" customWidth="1"/>
    <col min="2" max="2" width="21" bestFit="1" customWidth="1"/>
    <col min="3" max="3" width="12.1640625" bestFit="1" customWidth="1"/>
    <col min="4" max="4" width="14.33203125" customWidth="1"/>
    <col min="5" max="5" width="14.5" bestFit="1" customWidth="1"/>
    <col min="6" max="6" width="25" bestFit="1" customWidth="1"/>
  </cols>
  <sheetData>
    <row r="1" spans="1:6">
      <c r="A1" s="1" t="s">
        <v>7</v>
      </c>
      <c r="B1" s="1" t="s">
        <v>9</v>
      </c>
      <c r="C1" s="1" t="s">
        <v>8</v>
      </c>
      <c r="D1" s="1" t="s">
        <v>7</v>
      </c>
      <c r="E1" s="1" t="s">
        <v>6</v>
      </c>
      <c r="F1" s="1" t="s">
        <v>5</v>
      </c>
    </row>
    <row r="2" spans="1:6">
      <c r="A2" s="4"/>
      <c r="D2" s="5">
        <v>41124</v>
      </c>
      <c r="E2" s="3">
        <v>109701.55</v>
      </c>
      <c r="F2" s="2">
        <f>LN(E2)-LN(E3)</f>
        <v>0</v>
      </c>
    </row>
    <row r="3" spans="1:6">
      <c r="A3" s="4">
        <v>41093</v>
      </c>
      <c r="B3">
        <v>0.33200000000000002</v>
      </c>
      <c r="C3">
        <f>LN(1+B3)</f>
        <v>0.28668157211819745</v>
      </c>
      <c r="D3" s="5">
        <v>41123</v>
      </c>
      <c r="E3" s="3">
        <v>109701.55</v>
      </c>
      <c r="F3" s="2">
        <f>LN(E3)-LN(E4)</f>
        <v>2.667121582926768E-2</v>
      </c>
    </row>
    <row r="4" spans="1:6">
      <c r="A4" s="4">
        <v>41094</v>
      </c>
      <c r="B4">
        <v>0.33200000000000002</v>
      </c>
      <c r="C4">
        <f>LN(1+B4)</f>
        <v>0.28668157211819745</v>
      </c>
      <c r="D4" s="5">
        <v>41122</v>
      </c>
      <c r="E4" s="3">
        <v>106814.35</v>
      </c>
      <c r="F4" s="2">
        <f>LN(E4)-LN(E5)</f>
        <v>-8.4222864279226428E-4</v>
      </c>
    </row>
    <row r="5" spans="1:6">
      <c r="A5" s="4">
        <v>41095</v>
      </c>
      <c r="B5">
        <v>0.33100000000000002</v>
      </c>
      <c r="C5">
        <f>LN(1+B5)</f>
        <v>0.28593053941297453</v>
      </c>
      <c r="D5" s="5">
        <v>41121</v>
      </c>
      <c r="E5" s="3">
        <v>106904.35</v>
      </c>
      <c r="F5" s="2">
        <f>LN(E5)-LN(E6)</f>
        <v>-1.9904530271812604E-3</v>
      </c>
    </row>
    <row r="6" spans="1:6">
      <c r="A6" s="4">
        <v>41096</v>
      </c>
      <c r="B6">
        <v>0.32900000000000001</v>
      </c>
      <c r="C6">
        <f>LN(1+B6)</f>
        <v>0.28442677973110825</v>
      </c>
      <c r="D6" s="5">
        <v>41120</v>
      </c>
      <c r="E6" s="3">
        <v>107117.35</v>
      </c>
      <c r="F6" s="2">
        <f>LN(E6)-LN(E7)</f>
        <v>3.5870783137283979E-3</v>
      </c>
    </row>
    <row r="7" spans="1:6">
      <c r="A7" s="4">
        <v>41099</v>
      </c>
      <c r="B7">
        <v>0.32500000000000001</v>
      </c>
      <c r="C7">
        <f>LN(1+B7)</f>
        <v>0.28141245943818549</v>
      </c>
      <c r="D7" s="5">
        <v>41117</v>
      </c>
      <c r="E7" s="3">
        <v>106733.8</v>
      </c>
      <c r="F7" s="2">
        <f>LN(E7)-LN(E8)</f>
        <v>2.8763560862898885E-5</v>
      </c>
    </row>
    <row r="8" spans="1:6">
      <c r="A8" s="4">
        <v>41102</v>
      </c>
      <c r="B8">
        <v>0.128</v>
      </c>
      <c r="C8">
        <f>LN(1+B8)</f>
        <v>0.12044615307586726</v>
      </c>
      <c r="D8" s="5">
        <v>41114</v>
      </c>
      <c r="E8" s="3">
        <v>106730.73</v>
      </c>
      <c r="F8" s="2">
        <f>LN(E8)-LN(E9)</f>
        <v>0</v>
      </c>
    </row>
    <row r="9" spans="1:6">
      <c r="A9" s="4">
        <v>41103</v>
      </c>
      <c r="B9">
        <v>0.11700000000000001</v>
      </c>
      <c r="C9">
        <f>LN(1+B9)</f>
        <v>0.11064652008706365</v>
      </c>
      <c r="D9" s="5">
        <v>41113</v>
      </c>
      <c r="E9" s="3">
        <v>106730.73</v>
      </c>
      <c r="F9" s="2">
        <f>LN(E9)-LN(E10)</f>
        <v>2.7888141237815134E-2</v>
      </c>
    </row>
    <row r="10" spans="1:6">
      <c r="A10" s="4">
        <v>41106</v>
      </c>
      <c r="B10">
        <v>0.114</v>
      </c>
      <c r="C10">
        <f>LN(1+B10)</f>
        <v>0.10795714150509236</v>
      </c>
      <c r="D10" s="5">
        <v>41110</v>
      </c>
      <c r="E10" s="3">
        <v>103795.33</v>
      </c>
      <c r="F10" s="2">
        <f>LN(E10)-LN(E11)</f>
        <v>1.6378520321325141E-5</v>
      </c>
    </row>
    <row r="11" spans="1:6">
      <c r="A11" s="4">
        <v>41107</v>
      </c>
      <c r="B11">
        <v>0.11899999999999999</v>
      </c>
      <c r="C11">
        <f>LN(1+B11)</f>
        <v>0.11243542932978817</v>
      </c>
      <c r="D11" s="5">
        <v>41109</v>
      </c>
      <c r="E11" s="3">
        <v>103793.63</v>
      </c>
      <c r="F11" s="2">
        <f>LN(E11)-LN(E12)</f>
        <v>5.5823680762188133E-3</v>
      </c>
    </row>
    <row r="12" spans="1:6">
      <c r="A12" s="4">
        <v>41108</v>
      </c>
      <c r="B12">
        <v>0.11899999999999999</v>
      </c>
      <c r="C12">
        <f>LN(1+B12)</f>
        <v>0.11243542932978817</v>
      </c>
      <c r="D12" s="5">
        <v>41108</v>
      </c>
      <c r="E12" s="3">
        <v>103215.83</v>
      </c>
      <c r="F12" s="2">
        <f>LN(E12)-LN(E13)</f>
        <v>0</v>
      </c>
    </row>
    <row r="13" spans="1:6">
      <c r="A13" s="4">
        <v>41109</v>
      </c>
      <c r="B13">
        <v>0.12</v>
      </c>
      <c r="C13">
        <f>LN(1+B13)</f>
        <v>0.11332868530700327</v>
      </c>
      <c r="D13" s="5">
        <v>41107</v>
      </c>
      <c r="E13" s="3">
        <v>103215.83</v>
      </c>
      <c r="F13" s="2">
        <f>LN(E13)-LN(E14)</f>
        <v>1.090153552342521E-2</v>
      </c>
    </row>
    <row r="14" spans="1:6">
      <c r="A14" s="4">
        <v>41110</v>
      </c>
      <c r="B14">
        <v>0.115</v>
      </c>
      <c r="C14">
        <f>LN(1+B14)</f>
        <v>0.10885440491208208</v>
      </c>
      <c r="D14" s="5">
        <v>41106</v>
      </c>
      <c r="E14" s="3">
        <v>102096.73</v>
      </c>
      <c r="F14" s="2">
        <f>LN(E14)-LN(E15)</f>
        <v>3.9178608712830965E-6</v>
      </c>
    </row>
    <row r="15" spans="1:6">
      <c r="A15" s="4">
        <v>41113</v>
      </c>
      <c r="B15">
        <v>0.11600000000000001</v>
      </c>
      <c r="C15">
        <f>LN(1+B15)</f>
        <v>0.10975086395911929</v>
      </c>
      <c r="D15" s="5">
        <v>41103</v>
      </c>
      <c r="E15" s="3">
        <v>102096.33</v>
      </c>
      <c r="F15" s="2">
        <f>LN(E15)-LN(E16)</f>
        <v>0</v>
      </c>
    </row>
    <row r="16" spans="1:6">
      <c r="A16" s="4">
        <v>41114</v>
      </c>
      <c r="B16">
        <v>0.113</v>
      </c>
      <c r="C16">
        <f>LN(1+B16)</f>
        <v>0.10705907229340778</v>
      </c>
      <c r="D16" s="5">
        <v>41102</v>
      </c>
      <c r="E16" s="3">
        <v>102096.33</v>
      </c>
      <c r="F16" s="2">
        <f>LN(E16)-LN(E17)</f>
        <v>5.2627885948766107E-3</v>
      </c>
    </row>
    <row r="17" spans="1:6">
      <c r="A17" s="4">
        <v>41115</v>
      </c>
      <c r="B17">
        <v>0.114</v>
      </c>
      <c r="C17">
        <f>LN(1+B17)</f>
        <v>0.10795714150509236</v>
      </c>
      <c r="D17" s="5">
        <v>41101</v>
      </c>
      <c r="E17" s="3">
        <v>101560.43</v>
      </c>
      <c r="F17" s="2">
        <f>LN(E17)-LN(E18)</f>
        <v>1.4198672223262321E-3</v>
      </c>
    </row>
    <row r="18" spans="1:6">
      <c r="A18" s="4">
        <v>41116</v>
      </c>
      <c r="B18">
        <v>0.112</v>
      </c>
      <c r="C18">
        <f>LN(1+B18)</f>
        <v>0.10616019582839072</v>
      </c>
      <c r="D18" s="5">
        <v>41100</v>
      </c>
      <c r="E18" s="3">
        <v>101416.33</v>
      </c>
      <c r="F18" s="2">
        <f>LN(E18)-LN(E19)</f>
        <v>5.521230615510575E-3</v>
      </c>
    </row>
    <row r="19" spans="1:6">
      <c r="A19" s="4">
        <v>41117</v>
      </c>
      <c r="B19">
        <v>0.111</v>
      </c>
      <c r="C19">
        <f>LN(1+B19)</f>
        <v>0.10526051065749294</v>
      </c>
      <c r="D19" s="5">
        <v>41099</v>
      </c>
      <c r="E19" s="3">
        <v>100857.93</v>
      </c>
      <c r="F19" s="2">
        <f>LN(E19)-LN(E20)</f>
        <v>8.0615227396538813E-3</v>
      </c>
    </row>
    <row r="20" spans="1:6">
      <c r="A20" s="4">
        <v>41120</v>
      </c>
      <c r="B20">
        <v>0.112</v>
      </c>
      <c r="C20">
        <f>LN(1+B20)</f>
        <v>0.10616019582839072</v>
      </c>
      <c r="D20" s="5">
        <v>41096</v>
      </c>
      <c r="E20" s="3">
        <v>100048.13</v>
      </c>
      <c r="F20" s="2">
        <f>LN(E20)-LN(E21)</f>
        <v>-2.0560941727563176E-3</v>
      </c>
    </row>
    <row r="21" spans="1:6">
      <c r="A21" s="4">
        <v>41121</v>
      </c>
      <c r="B21">
        <v>0.111</v>
      </c>
      <c r="C21">
        <f>LN(1+B21)</f>
        <v>0.10526051065749294</v>
      </c>
      <c r="D21" s="4">
        <v>41095</v>
      </c>
      <c r="E21" s="3">
        <v>100254.05</v>
      </c>
      <c r="F21" s="2">
        <f>LN(E21)-LN(E22)</f>
        <v>2.0051075443205946E-4</v>
      </c>
    </row>
    <row r="22" spans="1:6">
      <c r="A22" s="4">
        <v>41122</v>
      </c>
      <c r="B22">
        <v>0.112</v>
      </c>
      <c r="C22">
        <f>LN(1+B22)</f>
        <v>0.10616019582839072</v>
      </c>
      <c r="D22" s="5">
        <v>41094</v>
      </c>
      <c r="E22" s="3">
        <v>100233.95</v>
      </c>
      <c r="F22" s="2">
        <f>LN(E22)-LN(E23)</f>
        <v>2.8774137534117727E-3</v>
      </c>
    </row>
    <row r="23" spans="1:6">
      <c r="A23" s="4">
        <v>41123</v>
      </c>
      <c r="B23">
        <v>0.109</v>
      </c>
      <c r="C23">
        <f>LN(1+B23)</f>
        <v>0.10345870836822997</v>
      </c>
      <c r="D23" s="5">
        <v>41093</v>
      </c>
      <c r="E23" s="3">
        <v>99945.95</v>
      </c>
      <c r="F23" s="2">
        <f>LN(E23)-LN(E24)</f>
        <v>-5.4064612278104107E-4</v>
      </c>
    </row>
    <row r="24" spans="1:6">
      <c r="A24" s="4">
        <v>41124</v>
      </c>
      <c r="B24">
        <v>0.111</v>
      </c>
      <c r="C24">
        <f>LN(1+B24)</f>
        <v>0.10526051065749294</v>
      </c>
      <c r="D24" s="5">
        <v>41092</v>
      </c>
      <c r="E24" s="3">
        <v>100000</v>
      </c>
    </row>
    <row r="26" spans="1:6">
      <c r="A26" s="4"/>
    </row>
    <row r="27" spans="1:6">
      <c r="A27" s="1" t="s">
        <v>4</v>
      </c>
      <c r="B27" s="1"/>
      <c r="C27" s="1"/>
      <c r="D27" s="3"/>
    </row>
    <row r="28" spans="1:6">
      <c r="A28" t="s">
        <v>3</v>
      </c>
      <c r="B28" s="2">
        <f>AVERAGE(F2:F23)</f>
        <v>4.208786847145954E-3</v>
      </c>
    </row>
    <row r="29" spans="1:6">
      <c r="A29" t="s">
        <v>2</v>
      </c>
      <c r="B29">
        <f>AVERAGE(C3:C24)*1/360</f>
        <v>4.1334906464000627E-4</v>
      </c>
    </row>
    <row r="30" spans="1:6">
      <c r="A30" t="s">
        <v>1</v>
      </c>
      <c r="B30">
        <f>STDEV(F2:F23)</f>
        <v>8.1794373739892765E-3</v>
      </c>
    </row>
    <row r="31" spans="1:6">
      <c r="A31" s="1" t="s">
        <v>0</v>
      </c>
      <c r="B31" s="1">
        <f>(B28-B29)/B30</f>
        <v>0.46402186470373769</v>
      </c>
      <c r="C31" s="1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activeCell="G38" sqref="G38"/>
    </sheetView>
  </sheetViews>
  <sheetFormatPr baseColWidth="10" defaultRowHeight="15" x14ac:dyDescent="0"/>
  <cols>
    <col min="1" max="1" width="22" bestFit="1" customWidth="1"/>
    <col min="2" max="2" width="21" bestFit="1" customWidth="1"/>
    <col min="3" max="3" width="12.1640625" bestFit="1" customWidth="1"/>
    <col min="4" max="4" width="12.1640625" customWidth="1"/>
    <col min="5" max="5" width="11.1640625" bestFit="1" customWidth="1"/>
    <col min="6" max="6" width="25.5" bestFit="1" customWidth="1"/>
    <col min="7" max="7" width="21.6640625" bestFit="1" customWidth="1"/>
    <col min="8" max="8" width="21.83203125" bestFit="1" customWidth="1"/>
    <col min="9" max="9" width="14.33203125" bestFit="1" customWidth="1"/>
    <col min="10" max="10" width="16.6640625" bestFit="1" customWidth="1"/>
    <col min="11" max="11" width="19.1640625" bestFit="1" customWidth="1"/>
    <col min="12" max="12" width="19.5" bestFit="1" customWidth="1"/>
  </cols>
  <sheetData>
    <row r="1" spans="1:12">
      <c r="A1" s="1" t="s">
        <v>7</v>
      </c>
      <c r="B1" s="1" t="s">
        <v>16</v>
      </c>
      <c r="C1" s="1" t="s">
        <v>8</v>
      </c>
      <c r="D1" s="1" t="s">
        <v>7</v>
      </c>
      <c r="E1" s="1" t="s">
        <v>6</v>
      </c>
      <c r="F1" s="1" t="s">
        <v>5</v>
      </c>
      <c r="G1" s="1" t="s">
        <v>7</v>
      </c>
      <c r="H1" s="1" t="s">
        <v>15</v>
      </c>
      <c r="I1" s="1" t="s">
        <v>14</v>
      </c>
      <c r="J1" s="1" t="s">
        <v>13</v>
      </c>
      <c r="K1" s="1" t="s">
        <v>8</v>
      </c>
    </row>
    <row r="2" spans="1:12">
      <c r="A2" s="4"/>
      <c r="D2" s="5">
        <v>41124</v>
      </c>
      <c r="E2" s="3">
        <v>109701.55</v>
      </c>
      <c r="F2" s="2">
        <f>LN(E2)-LN(E3)</f>
        <v>0</v>
      </c>
      <c r="G2" s="5">
        <v>41124</v>
      </c>
      <c r="I2" s="10">
        <v>1390.99</v>
      </c>
      <c r="J2" s="9">
        <f>I2/I3-1</f>
        <v>1.9040293040293088E-2</v>
      </c>
      <c r="K2" s="8">
        <f>LN(1+J2)</f>
        <v>1.8861295205931709E-2</v>
      </c>
      <c r="L2" s="8">
        <f>L3*(1+J2)</f>
        <v>99758.148426032218</v>
      </c>
    </row>
    <row r="3" spans="1:12">
      <c r="A3" s="4">
        <v>41093</v>
      </c>
      <c r="B3">
        <v>0.33200000000000002</v>
      </c>
      <c r="C3">
        <f>LN(1+B3)</f>
        <v>0.28668157211819745</v>
      </c>
      <c r="D3" s="5">
        <v>41123</v>
      </c>
      <c r="E3" s="3">
        <v>109701.55</v>
      </c>
      <c r="F3" s="2">
        <f>LN(E3)-LN(E4)</f>
        <v>2.667121582926768E-2</v>
      </c>
      <c r="G3" s="5">
        <v>41123</v>
      </c>
      <c r="I3" s="10">
        <v>1365</v>
      </c>
      <c r="J3" s="9">
        <f>I3/I4-1</f>
        <v>-7.5037082279032497E-3</v>
      </c>
      <c r="K3" s="8">
        <f>LN(1+J3)</f>
        <v>-7.532002677547946E-3</v>
      </c>
      <c r="L3" s="8">
        <f>L4*(1+J3)</f>
        <v>97894.213906306992</v>
      </c>
    </row>
    <row r="4" spans="1:12">
      <c r="A4" s="4">
        <v>41094</v>
      </c>
      <c r="B4">
        <v>0.33200000000000002</v>
      </c>
      <c r="C4">
        <f>LN(1+B4)</f>
        <v>0.28668157211819745</v>
      </c>
      <c r="D4" s="5">
        <v>41122</v>
      </c>
      <c r="E4" s="3">
        <v>106814.35</v>
      </c>
      <c r="F4" s="2">
        <f>LN(E4)-LN(E5)</f>
        <v>-8.4222864279226428E-4</v>
      </c>
      <c r="G4" s="5">
        <v>41122</v>
      </c>
      <c r="I4" s="10">
        <v>1375.32</v>
      </c>
      <c r="J4" s="9">
        <f>I4/I5-1</f>
        <v>-2.8999797001421079E-3</v>
      </c>
      <c r="K4" s="8">
        <f>LN(1+J4)</f>
        <v>-2.9041927884913225E-3</v>
      </c>
      <c r="L4" s="8">
        <f>L5*(1+J4)</f>
        <v>98634.33719386236</v>
      </c>
    </row>
    <row r="5" spans="1:12">
      <c r="A5" s="4">
        <v>41095</v>
      </c>
      <c r="B5">
        <v>0.33100000000000002</v>
      </c>
      <c r="C5">
        <f>LN(1+B5)</f>
        <v>0.28593053941297453</v>
      </c>
      <c r="D5" s="5">
        <v>41121</v>
      </c>
      <c r="E5" s="3">
        <v>106904.35</v>
      </c>
      <c r="F5" s="2">
        <f>LN(E5)-LN(E6)</f>
        <v>-1.9904530271812604E-3</v>
      </c>
      <c r="G5" s="5">
        <v>41121</v>
      </c>
      <c r="I5" s="10">
        <v>1379.32</v>
      </c>
      <c r="J5" s="9">
        <f>I5/I6-1</f>
        <v>-4.3167544936114632E-3</v>
      </c>
      <c r="K5" s="8">
        <f>LN(1+J5)</f>
        <v>-4.3260985787338772E-3</v>
      </c>
      <c r="L5" s="8">
        <f>L6*(1+J5)</f>
        <v>98921.206685162892</v>
      </c>
    </row>
    <row r="6" spans="1:12">
      <c r="A6" s="4">
        <v>41096</v>
      </c>
      <c r="B6">
        <v>0.32900000000000001</v>
      </c>
      <c r="C6">
        <f>LN(1+B6)</f>
        <v>0.28442677973110825</v>
      </c>
      <c r="D6" s="5">
        <v>41120</v>
      </c>
      <c r="E6" s="3">
        <v>107117.35</v>
      </c>
      <c r="F6" s="2">
        <f>LN(E6)-LN(E7)</f>
        <v>3.5870783137283979E-3</v>
      </c>
      <c r="G6" s="5">
        <v>41120</v>
      </c>
      <c r="I6" s="10">
        <v>1385.3</v>
      </c>
      <c r="J6" s="9">
        <f>I6/I7-1</f>
        <v>-4.834159469542243E-4</v>
      </c>
      <c r="K6" s="8">
        <f>LN(1+J6)</f>
        <v>-4.8353283011341573E-4</v>
      </c>
      <c r="L6" s="8">
        <f>L7*(1+J6)</f>
        <v>99350.076574657185</v>
      </c>
    </row>
    <row r="7" spans="1:12">
      <c r="A7" s="4">
        <v>41099</v>
      </c>
      <c r="B7">
        <v>0.32500000000000001</v>
      </c>
      <c r="C7">
        <f>LN(1+B7)</f>
        <v>0.28141245943818549</v>
      </c>
      <c r="D7" s="5">
        <v>41117</v>
      </c>
      <c r="E7" s="3">
        <v>106733.8</v>
      </c>
      <c r="F7" s="2">
        <f>LN(E7)-LN(E8)</f>
        <v>2.8763560862898885E-5</v>
      </c>
      <c r="G7" s="5">
        <v>41117</v>
      </c>
      <c r="H7">
        <v>1367.95</v>
      </c>
      <c r="I7" s="10">
        <v>1385.97</v>
      </c>
      <c r="J7" s="9">
        <f>I7/H7-1</f>
        <v>1.3172996089038325E-2</v>
      </c>
      <c r="K7" s="8">
        <f>LN(1+J7)</f>
        <v>1.3086986687010048E-2</v>
      </c>
      <c r="L7" s="8">
        <f>L8*(1+J7)</f>
        <v>99398.12721445004</v>
      </c>
    </row>
    <row r="8" spans="1:12">
      <c r="A8" s="4">
        <v>41102</v>
      </c>
      <c r="B8">
        <v>0.128</v>
      </c>
      <c r="C8">
        <f>LN(1+B8)</f>
        <v>0.12044615307586726</v>
      </c>
      <c r="D8" s="5">
        <v>41114</v>
      </c>
      <c r="E8" s="3">
        <v>106730.73</v>
      </c>
      <c r="F8" s="2">
        <f>LN(E8)-LN(E9)</f>
        <v>0</v>
      </c>
      <c r="G8" s="5">
        <v>41114</v>
      </c>
      <c r="I8" s="10">
        <v>1338.31</v>
      </c>
      <c r="J8" s="9">
        <f>I8/I9-1</f>
        <v>-9.0409619998222945E-3</v>
      </c>
      <c r="K8" s="8">
        <f>LN(1+J8)</f>
        <v>-9.0820795122977943E-3</v>
      </c>
      <c r="L8" s="8">
        <f>L9*(1+J8)</f>
        <v>98105.780156141132</v>
      </c>
    </row>
    <row r="9" spans="1:12">
      <c r="A9" s="4">
        <v>41103</v>
      </c>
      <c r="B9">
        <v>0.11700000000000001</v>
      </c>
      <c r="C9">
        <f>LN(1+B9)</f>
        <v>0.11064652008706365</v>
      </c>
      <c r="D9" s="5">
        <v>41113</v>
      </c>
      <c r="E9" s="3">
        <v>106730.73</v>
      </c>
      <c r="F9" s="2">
        <f>LN(E9)-LN(E10)</f>
        <v>2.7888141237815134E-2</v>
      </c>
      <c r="G9" s="5">
        <v>41113</v>
      </c>
      <c r="I9" s="10">
        <v>1350.52</v>
      </c>
      <c r="J9" s="9">
        <f>I9/I10-1</f>
        <v>-8.909045543275762E-3</v>
      </c>
      <c r="K9" s="8">
        <f>LN(1+J9)</f>
        <v>-8.9489683826660012E-3</v>
      </c>
      <c r="L9" s="8">
        <f>L10*(1+J9)</f>
        <v>99000.843015797334</v>
      </c>
    </row>
    <row r="10" spans="1:12">
      <c r="A10" s="4">
        <v>41106</v>
      </c>
      <c r="B10">
        <v>0.114</v>
      </c>
      <c r="C10">
        <f>LN(1+B10)</f>
        <v>0.10795714150509236</v>
      </c>
      <c r="D10" s="5">
        <v>41110</v>
      </c>
      <c r="E10" s="3">
        <v>103795.33</v>
      </c>
      <c r="F10" s="2">
        <f>LN(E10)-LN(E11)</f>
        <v>1.6378520321325141E-5</v>
      </c>
      <c r="G10" s="5">
        <v>41110</v>
      </c>
      <c r="I10" s="10">
        <v>1362.66</v>
      </c>
      <c r="J10" s="9">
        <f>I10/I11-1</f>
        <v>-1.0061677721193374E-2</v>
      </c>
      <c r="K10" s="8">
        <f>LN(1+J10)</f>
        <v>-1.011263852275059E-2</v>
      </c>
      <c r="L10" s="8">
        <f>L11*(1+J10)</f>
        <v>99890.774474947728</v>
      </c>
    </row>
    <row r="11" spans="1:12">
      <c r="A11" s="4">
        <v>41107</v>
      </c>
      <c r="B11">
        <v>0.11899999999999999</v>
      </c>
      <c r="C11">
        <f>LN(1+B11)</f>
        <v>0.11243542932978817</v>
      </c>
      <c r="D11" s="5">
        <v>41109</v>
      </c>
      <c r="E11" s="3">
        <v>103793.63</v>
      </c>
      <c r="F11" s="2">
        <f>LN(E11)-LN(E12)</f>
        <v>5.5823680762188133E-3</v>
      </c>
      <c r="G11" s="5">
        <v>41109</v>
      </c>
      <c r="I11" s="10">
        <v>1376.51</v>
      </c>
      <c r="J11" s="9">
        <f>I11/I12-1</f>
        <v>2.7171141770714335E-3</v>
      </c>
      <c r="K11" s="8">
        <f>LN(1+J11)</f>
        <v>2.7134294953041031E-3</v>
      </c>
      <c r="L11" s="8">
        <f>L12*(1+J11)</f>
        <v>100906.05871788289</v>
      </c>
    </row>
    <row r="12" spans="1:12">
      <c r="A12" s="4">
        <v>41108</v>
      </c>
      <c r="B12">
        <v>0.11899999999999999</v>
      </c>
      <c r="C12">
        <f>LN(1+B12)</f>
        <v>0.11243542932978817</v>
      </c>
      <c r="D12" s="5">
        <v>41108</v>
      </c>
      <c r="E12" s="3">
        <v>103215.83</v>
      </c>
      <c r="F12" s="2">
        <f>LN(E12)-LN(E13)</f>
        <v>0</v>
      </c>
      <c r="G12" s="5">
        <v>41108</v>
      </c>
      <c r="I12" s="10">
        <v>1372.78</v>
      </c>
      <c r="J12" s="9">
        <f>I12/I13-1</f>
        <v>6.6805018809534822E-3</v>
      </c>
      <c r="K12" s="8">
        <f>LN(1+J12)</f>
        <v>6.6582862145774472E-3</v>
      </c>
      <c r="L12" s="8">
        <f>L13*(1+J12)</f>
        <v>100632.62837664475</v>
      </c>
    </row>
    <row r="13" spans="1:12">
      <c r="A13" s="4">
        <v>41109</v>
      </c>
      <c r="B13">
        <v>0.12</v>
      </c>
      <c r="C13">
        <f>LN(1+B13)</f>
        <v>0.11332868530700327</v>
      </c>
      <c r="D13" s="5">
        <v>41107</v>
      </c>
      <c r="E13" s="3">
        <v>103215.83</v>
      </c>
      <c r="F13" s="2">
        <f>LN(E13)-LN(E14)</f>
        <v>1.090153552342521E-2</v>
      </c>
      <c r="G13" s="5">
        <v>41107</v>
      </c>
      <c r="I13" s="10">
        <v>1363.67</v>
      </c>
      <c r="J13" s="9">
        <f>I13/I14-1</f>
        <v>7.4096510150409856E-3</v>
      </c>
      <c r="K13" s="8">
        <f>LN(1+J13)</f>
        <v>7.3823344056611782E-3</v>
      </c>
      <c r="L13" s="8">
        <f>L14*(1+J13)</f>
        <v>99964.813253674409</v>
      </c>
    </row>
    <row r="14" spans="1:12">
      <c r="A14" s="4">
        <v>41110</v>
      </c>
      <c r="B14">
        <v>0.115</v>
      </c>
      <c r="C14">
        <f>LN(1+B14)</f>
        <v>0.10885440491208208</v>
      </c>
      <c r="D14" s="5">
        <v>41106</v>
      </c>
      <c r="E14" s="3">
        <v>102096.73</v>
      </c>
      <c r="F14" s="2">
        <f>LN(E14)-LN(E15)</f>
        <v>3.9178608712830965E-6</v>
      </c>
      <c r="G14" s="5">
        <v>41106</v>
      </c>
      <c r="I14" s="10">
        <v>1353.64</v>
      </c>
      <c r="J14" s="9">
        <f>I14/I15-1</f>
        <v>-2.3143029820603678E-3</v>
      </c>
      <c r="K14" s="8">
        <f>LN(1+J14)</f>
        <v>-2.316985120192678E-3</v>
      </c>
      <c r="L14" s="8">
        <f>L15*(1+J14)</f>
        <v>99229.556866913423</v>
      </c>
    </row>
    <row r="15" spans="1:12">
      <c r="A15" s="4">
        <v>41113</v>
      </c>
      <c r="B15">
        <v>0.11600000000000001</v>
      </c>
      <c r="C15">
        <f>LN(1+B15)</f>
        <v>0.10975086395911929</v>
      </c>
      <c r="D15" s="5">
        <v>41103</v>
      </c>
      <c r="E15" s="3">
        <v>102096.33</v>
      </c>
      <c r="F15" s="2">
        <f>LN(E15)-LN(E16)</f>
        <v>0</v>
      </c>
      <c r="G15" s="5">
        <v>41103</v>
      </c>
      <c r="I15" s="10">
        <v>1356.78</v>
      </c>
      <c r="J15" s="9">
        <f>I15/I16-1</f>
        <v>1.6497347837813425E-2</v>
      </c>
      <c r="K15" s="8">
        <f>LN(1+J15)</f>
        <v>1.636274497101934E-2</v>
      </c>
      <c r="L15" s="8">
        <f>L16*(1+J15)</f>
        <v>99459.736832459719</v>
      </c>
    </row>
    <row r="16" spans="1:12">
      <c r="A16" s="4">
        <v>41114</v>
      </c>
      <c r="B16">
        <v>0.113</v>
      </c>
      <c r="C16">
        <f>LN(1+B16)</f>
        <v>0.10705907229340778</v>
      </c>
      <c r="D16" s="5">
        <v>41102</v>
      </c>
      <c r="E16" s="3">
        <v>102096.33</v>
      </c>
      <c r="F16" s="2">
        <f>LN(E16)-LN(E17)</f>
        <v>5.2627885948766107E-3</v>
      </c>
      <c r="G16" s="5">
        <v>41102</v>
      </c>
      <c r="I16" s="10">
        <v>1334.76</v>
      </c>
      <c r="J16" s="9">
        <f>I16/I17-1</f>
        <v>-4.9871407804987777E-3</v>
      </c>
      <c r="K16" s="8">
        <f>LN(1+J16)</f>
        <v>-4.9996180683616704E-3</v>
      </c>
      <c r="L16" s="8">
        <f>L17*(1+J16)</f>
        <v>97845.544844775097</v>
      </c>
    </row>
    <row r="17" spans="1:12">
      <c r="A17" s="4">
        <v>41115</v>
      </c>
      <c r="B17">
        <v>0.114</v>
      </c>
      <c r="C17">
        <f>LN(1+B17)</f>
        <v>0.10795714150509236</v>
      </c>
      <c r="D17" s="5">
        <v>41101</v>
      </c>
      <c r="E17" s="3">
        <v>101560.43</v>
      </c>
      <c r="F17" s="2">
        <f>LN(E17)-LN(E18)</f>
        <v>1.4198672223262321E-3</v>
      </c>
      <c r="G17" s="5">
        <v>41101</v>
      </c>
      <c r="I17" s="10">
        <v>1341.45</v>
      </c>
      <c r="J17" s="9">
        <f>I17/I18-1</f>
        <v>-1.4909017719388906E-5</v>
      </c>
      <c r="K17" s="8">
        <f>LN(1+J17)</f>
        <v>-1.490912885989825E-5</v>
      </c>
      <c r="L17" s="8">
        <f>L18*(1+J17)</f>
        <v>98335.960121687473</v>
      </c>
    </row>
    <row r="18" spans="1:12">
      <c r="A18" s="4">
        <v>41116</v>
      </c>
      <c r="B18">
        <v>0.112</v>
      </c>
      <c r="C18">
        <f>LN(1+B18)</f>
        <v>0.10616019582839072</v>
      </c>
      <c r="D18" s="5">
        <v>41100</v>
      </c>
      <c r="E18" s="3">
        <v>101416.33</v>
      </c>
      <c r="F18" s="2">
        <f>LN(E18)-LN(E19)</f>
        <v>5.521230615510575E-3</v>
      </c>
      <c r="G18" s="5">
        <v>41100</v>
      </c>
      <c r="I18" s="10">
        <v>1341.47</v>
      </c>
      <c r="J18" s="9">
        <f>I18/I19-1</f>
        <v>-8.1259334841695674E-3</v>
      </c>
      <c r="K18" s="8">
        <f>LN(1+J18)</f>
        <v>-8.1591288327641839E-3</v>
      </c>
      <c r="L18" s="8">
        <f>L19*(1+J18)</f>
        <v>98337.42623611771</v>
      </c>
    </row>
    <row r="19" spans="1:12">
      <c r="A19" s="4">
        <v>41117</v>
      </c>
      <c r="B19">
        <v>0.111</v>
      </c>
      <c r="C19">
        <f>LN(1+B19)</f>
        <v>0.10526051065749294</v>
      </c>
      <c r="D19" s="5">
        <v>41099</v>
      </c>
      <c r="E19" s="3">
        <v>100857.93</v>
      </c>
      <c r="F19" s="2">
        <f>LN(E19)-LN(E20)</f>
        <v>8.0615227396538813E-3</v>
      </c>
      <c r="G19" s="5">
        <v>41099</v>
      </c>
      <c r="I19" s="10">
        <v>1352.46</v>
      </c>
      <c r="J19" s="9">
        <f>I19/I20-1</f>
        <v>-1.6387633979980665E-3</v>
      </c>
      <c r="K19" s="8">
        <f>LN(1+J19)</f>
        <v>-1.6401076395319903E-3</v>
      </c>
      <c r="L19" s="8">
        <f>L20*(1+J19)</f>
        <v>99143.056115529791</v>
      </c>
    </row>
    <row r="20" spans="1:12">
      <c r="A20" s="4">
        <v>41120</v>
      </c>
      <c r="B20">
        <v>0.112</v>
      </c>
      <c r="C20">
        <f>LN(1+B20)</f>
        <v>0.10616019582839072</v>
      </c>
      <c r="D20" s="5">
        <v>41096</v>
      </c>
      <c r="E20" s="3">
        <v>100048.13</v>
      </c>
      <c r="F20" s="2">
        <f>LN(E20)-LN(E21)</f>
        <v>-2.0560941727563176E-3</v>
      </c>
      <c r="G20" s="5">
        <v>41096</v>
      </c>
      <c r="I20" s="10">
        <v>1354.68</v>
      </c>
      <c r="J20" s="9">
        <f>I20/I21-1</f>
        <v>-9.4327205721054241E-3</v>
      </c>
      <c r="K20" s="8">
        <f>LN(1+J20)</f>
        <v>-9.4774904376453764E-3</v>
      </c>
      <c r="L20" s="8">
        <f>L21*(1+J20)</f>
        <v>99305.794817285467</v>
      </c>
    </row>
    <row r="21" spans="1:12">
      <c r="A21" s="4">
        <v>41121</v>
      </c>
      <c r="B21">
        <v>0.111</v>
      </c>
      <c r="C21">
        <f>LN(1+B21)</f>
        <v>0.10526051065749294</v>
      </c>
      <c r="D21" s="4">
        <v>41095</v>
      </c>
      <c r="E21" s="3">
        <v>100254.05</v>
      </c>
      <c r="F21" s="2">
        <f>LN(E21)-LN(E22)</f>
        <v>2.0051075443205946E-4</v>
      </c>
      <c r="G21" s="4">
        <v>41095</v>
      </c>
      <c r="I21" s="10">
        <v>1367.58</v>
      </c>
      <c r="J21" s="9">
        <f>I21/I22-1</f>
        <v>-4.6869768998996086E-3</v>
      </c>
      <c r="K21" s="8">
        <f>LN(1+J21)</f>
        <v>-4.6979952180121604E-3</v>
      </c>
      <c r="L21" s="8">
        <f>L22*(1+J21)</f>
        <v>100251.43862478464</v>
      </c>
    </row>
    <row r="22" spans="1:12">
      <c r="A22" s="4">
        <v>41122</v>
      </c>
      <c r="B22">
        <v>0.112</v>
      </c>
      <c r="C22">
        <f>LN(1+B22)</f>
        <v>0.10616019582839072</v>
      </c>
      <c r="D22" s="5">
        <v>41094</v>
      </c>
      <c r="E22" s="3">
        <v>100233.95</v>
      </c>
      <c r="F22" s="2">
        <f>LN(E22)-LN(E23)</f>
        <v>2.8774137534117727E-3</v>
      </c>
      <c r="G22" s="5">
        <v>41094</v>
      </c>
      <c r="I22" s="10">
        <v>1374.02</v>
      </c>
      <c r="J22" s="9">
        <f>I22/I23-1</f>
        <v>0</v>
      </c>
      <c r="K22" s="8">
        <f>LN(1+J22)</f>
        <v>0</v>
      </c>
      <c r="L22" s="8">
        <f>L23*(1+J22)</f>
        <v>100723.52747131912</v>
      </c>
    </row>
    <row r="23" spans="1:12">
      <c r="A23" s="4">
        <v>41123</v>
      </c>
      <c r="B23">
        <v>0.109</v>
      </c>
      <c r="C23">
        <f>LN(1+B23)</f>
        <v>0.10345870836822997</v>
      </c>
      <c r="D23" s="5">
        <v>41093</v>
      </c>
      <c r="E23" s="3">
        <v>99945.95</v>
      </c>
      <c r="F23" s="2">
        <f>LN(E23)-LN(E24)</f>
        <v>-5.4064612278104107E-4</v>
      </c>
      <c r="G23" s="5">
        <v>41093</v>
      </c>
      <c r="H23">
        <v>1364.15</v>
      </c>
      <c r="I23" s="10">
        <v>1374.02</v>
      </c>
      <c r="J23" s="9">
        <f>I23/H23-1</f>
        <v>7.2352747131911865E-3</v>
      </c>
      <c r="K23" s="8">
        <f>LN(1+J23)</f>
        <v>7.2092256855503896E-3</v>
      </c>
      <c r="L23" s="8">
        <f>L24*(1+J23)</f>
        <v>100723.52747131912</v>
      </c>
    </row>
    <row r="24" spans="1:12">
      <c r="A24" s="4">
        <v>41124</v>
      </c>
      <c r="B24">
        <v>0.111</v>
      </c>
      <c r="C24">
        <f>LN(1+B24)</f>
        <v>0.10526051065749294</v>
      </c>
      <c r="D24" s="5">
        <v>41092</v>
      </c>
      <c r="E24" s="3">
        <v>100000</v>
      </c>
      <c r="G24" s="5">
        <v>41092</v>
      </c>
      <c r="L24" s="7">
        <v>100000</v>
      </c>
    </row>
    <row r="26" spans="1:12">
      <c r="L26" s="6"/>
    </row>
    <row r="27" spans="1:12">
      <c r="A27" s="1" t="s">
        <v>4</v>
      </c>
      <c r="B27" s="1"/>
      <c r="C27" s="1"/>
      <c r="D27" s="1"/>
      <c r="E27" s="1"/>
    </row>
    <row r="28" spans="1:12">
      <c r="A28" t="s">
        <v>3</v>
      </c>
      <c r="B28" s="2">
        <f>AVERAGE(F2:F17)</f>
        <v>4.9080858168587538E-3</v>
      </c>
    </row>
    <row r="29" spans="1:12">
      <c r="A29" t="s">
        <v>12</v>
      </c>
      <c r="B29">
        <f>AVERAGE(C3:C24)*1/360</f>
        <v>4.1334906464000627E-4</v>
      </c>
    </row>
    <row r="30" spans="1:12">
      <c r="A30" s="1" t="s">
        <v>11</v>
      </c>
      <c r="B30">
        <f>COVAR(F2:F23,K2:K23)/VAR(K2:K23)</f>
        <v>-0.25553726222330037</v>
      </c>
    </row>
    <row r="31" spans="1:12">
      <c r="A31" s="1" t="s">
        <v>10</v>
      </c>
      <c r="B31" s="1">
        <f>(B28-B29)/B30</f>
        <v>-1.758935942692787E-2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workbookViewId="0">
      <selection activeCell="G38" sqref="G38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</cols>
  <sheetData>
    <row r="1" spans="1:11">
      <c r="A1" s="12"/>
    </row>
    <row r="3" spans="1:11">
      <c r="A3" s="1" t="s">
        <v>7</v>
      </c>
      <c r="B3" s="1" t="s">
        <v>16</v>
      </c>
      <c r="C3" s="1" t="s">
        <v>8</v>
      </c>
      <c r="D3" s="1" t="s">
        <v>7</v>
      </c>
      <c r="E3" s="1" t="s">
        <v>6</v>
      </c>
      <c r="F3" s="1" t="s">
        <v>5</v>
      </c>
      <c r="G3" s="1" t="s">
        <v>7</v>
      </c>
      <c r="H3" s="1" t="s">
        <v>15</v>
      </c>
      <c r="I3" s="1" t="s">
        <v>14</v>
      </c>
      <c r="J3" s="1" t="s">
        <v>13</v>
      </c>
      <c r="K3" s="1" t="s">
        <v>8</v>
      </c>
    </row>
    <row r="4" spans="1:11">
      <c r="A4" s="4"/>
      <c r="D4" s="5">
        <v>41124</v>
      </c>
      <c r="E4" s="3">
        <v>109701.55</v>
      </c>
      <c r="F4" s="2">
        <f>LN(E4)-LN(E5)</f>
        <v>0</v>
      </c>
      <c r="G4" s="5">
        <v>41124</v>
      </c>
      <c r="I4" s="10">
        <v>1390.99</v>
      </c>
      <c r="J4" s="9">
        <f>I4/I5-1</f>
        <v>1.9040293040293088E-2</v>
      </c>
      <c r="K4" s="8">
        <f>LN(1+J4)</f>
        <v>1.8861295205931709E-2</v>
      </c>
    </row>
    <row r="5" spans="1:11">
      <c r="A5" s="4">
        <v>41093</v>
      </c>
      <c r="B5">
        <v>0.33200000000000002</v>
      </c>
      <c r="C5">
        <f>LN(1+B5)</f>
        <v>0.28668157211819745</v>
      </c>
      <c r="D5" s="5">
        <v>41123</v>
      </c>
      <c r="E5" s="3">
        <v>109701.55</v>
      </c>
      <c r="F5" s="2">
        <f>LN(E5)-LN(E6)</f>
        <v>2.667121582926768E-2</v>
      </c>
      <c r="G5" s="5">
        <v>41123</v>
      </c>
      <c r="I5" s="10">
        <v>1365</v>
      </c>
      <c r="J5" s="9">
        <f>I5/I6-1</f>
        <v>-7.5037082279032497E-3</v>
      </c>
      <c r="K5" s="8">
        <f>LN(1+J5)</f>
        <v>-7.532002677547946E-3</v>
      </c>
    </row>
    <row r="6" spans="1:11">
      <c r="A6" s="4">
        <v>41094</v>
      </c>
      <c r="B6">
        <v>0.33200000000000002</v>
      </c>
      <c r="C6">
        <f>LN(1+B6)</f>
        <v>0.28668157211819745</v>
      </c>
      <c r="D6" s="5">
        <v>41122</v>
      </c>
      <c r="E6" s="3">
        <v>106814.35</v>
      </c>
      <c r="F6" s="2">
        <f>LN(E6)-LN(E7)</f>
        <v>-8.4222864279226428E-4</v>
      </c>
      <c r="G6" s="5">
        <v>41122</v>
      </c>
      <c r="I6" s="10">
        <v>1375.32</v>
      </c>
      <c r="J6" s="9">
        <f>I6/I7-1</f>
        <v>-2.8999797001421079E-3</v>
      </c>
      <c r="K6" s="8">
        <f>LN(1+J6)</f>
        <v>-2.9041927884913225E-3</v>
      </c>
    </row>
    <row r="7" spans="1:11">
      <c r="A7" s="4">
        <v>41095</v>
      </c>
      <c r="B7">
        <v>0.33100000000000002</v>
      </c>
      <c r="C7">
        <f>LN(1+B7)</f>
        <v>0.28593053941297453</v>
      </c>
      <c r="D7" s="5">
        <v>41121</v>
      </c>
      <c r="E7" s="3">
        <v>106904.35</v>
      </c>
      <c r="F7" s="2">
        <f>LN(E7)-LN(E8)</f>
        <v>-1.9904530271812604E-3</v>
      </c>
      <c r="G7" s="5">
        <v>41121</v>
      </c>
      <c r="I7" s="10">
        <v>1379.32</v>
      </c>
      <c r="J7" s="9">
        <f>I7/I8-1</f>
        <v>-4.3167544936114632E-3</v>
      </c>
      <c r="K7" s="8">
        <f>LN(1+J7)</f>
        <v>-4.3260985787338772E-3</v>
      </c>
    </row>
    <row r="8" spans="1:11">
      <c r="A8" s="4">
        <v>41096</v>
      </c>
      <c r="B8">
        <v>0.32900000000000001</v>
      </c>
      <c r="C8">
        <f>LN(1+B8)</f>
        <v>0.28442677973110825</v>
      </c>
      <c r="D8" s="5">
        <v>41120</v>
      </c>
      <c r="E8" s="3">
        <v>107117.35</v>
      </c>
      <c r="F8" s="2">
        <f>LN(E8)-LN(E9)</f>
        <v>3.5870783137283979E-3</v>
      </c>
      <c r="G8" s="5">
        <v>41120</v>
      </c>
      <c r="I8" s="10">
        <v>1385.3</v>
      </c>
      <c r="J8" s="9">
        <f>I8/I9-1</f>
        <v>-4.834159469542243E-4</v>
      </c>
      <c r="K8" s="8">
        <f>LN(1+J8)</f>
        <v>-4.8353283011341573E-4</v>
      </c>
    </row>
    <row r="9" spans="1:11">
      <c r="A9" s="4">
        <v>41099</v>
      </c>
      <c r="B9">
        <v>0.32500000000000001</v>
      </c>
      <c r="C9">
        <f>LN(1+B9)</f>
        <v>0.28141245943818549</v>
      </c>
      <c r="D9" s="5">
        <v>41117</v>
      </c>
      <c r="E9" s="3">
        <v>106733.8</v>
      </c>
      <c r="F9" s="2">
        <f>LN(E9)-LN(E10)</f>
        <v>2.8763560862898885E-5</v>
      </c>
      <c r="G9" s="5">
        <v>41117</v>
      </c>
      <c r="H9">
        <v>1367.95</v>
      </c>
      <c r="I9" s="10">
        <v>1385.97</v>
      </c>
      <c r="J9" s="9">
        <f>I9/H9-1</f>
        <v>1.3172996089038325E-2</v>
      </c>
      <c r="K9" s="8">
        <f>LN(1+J9)</f>
        <v>1.3086986687010048E-2</v>
      </c>
    </row>
    <row r="10" spans="1:11">
      <c r="A10" s="4">
        <v>41102</v>
      </c>
      <c r="B10">
        <v>0.128</v>
      </c>
      <c r="C10">
        <f>LN(1+B10)</f>
        <v>0.12044615307586726</v>
      </c>
      <c r="D10" s="5">
        <v>41114</v>
      </c>
      <c r="E10" s="3">
        <v>106730.73</v>
      </c>
      <c r="F10" s="2">
        <f>LN(E10)-LN(E11)</f>
        <v>0</v>
      </c>
      <c r="G10" s="5">
        <v>41114</v>
      </c>
      <c r="I10" s="10">
        <v>1338.31</v>
      </c>
      <c r="J10" s="9">
        <f>I10/I11-1</f>
        <v>-9.0409619998222945E-3</v>
      </c>
      <c r="K10" s="8">
        <f>LN(1+J10)</f>
        <v>-9.0820795122977943E-3</v>
      </c>
    </row>
    <row r="11" spans="1:11">
      <c r="A11" s="4">
        <v>41103</v>
      </c>
      <c r="B11">
        <v>0.11700000000000001</v>
      </c>
      <c r="C11">
        <f>LN(1+B11)</f>
        <v>0.11064652008706365</v>
      </c>
      <c r="D11" s="5">
        <v>41113</v>
      </c>
      <c r="E11" s="3">
        <v>106730.73</v>
      </c>
      <c r="F11" s="2">
        <f>LN(E11)-LN(E12)</f>
        <v>2.7888141237815134E-2</v>
      </c>
      <c r="G11" s="5">
        <v>41113</v>
      </c>
      <c r="I11" s="10">
        <v>1350.52</v>
      </c>
      <c r="J11" s="9">
        <f>I11/I12-1</f>
        <v>-8.909045543275762E-3</v>
      </c>
      <c r="K11" s="8">
        <f>LN(1+J11)</f>
        <v>-8.9489683826660012E-3</v>
      </c>
    </row>
    <row r="12" spans="1:11">
      <c r="A12" s="4">
        <v>41106</v>
      </c>
      <c r="B12">
        <v>0.114</v>
      </c>
      <c r="C12">
        <f>LN(1+B12)</f>
        <v>0.10795714150509236</v>
      </c>
      <c r="D12" s="5">
        <v>41110</v>
      </c>
      <c r="E12" s="3">
        <v>103795.33</v>
      </c>
      <c r="F12" s="2">
        <f>LN(E12)-LN(E13)</f>
        <v>1.6378520321325141E-5</v>
      </c>
      <c r="G12" s="5">
        <v>41110</v>
      </c>
      <c r="I12" s="10">
        <v>1362.66</v>
      </c>
      <c r="J12" s="9">
        <f>I12/I13-1</f>
        <v>-1.0061677721193374E-2</v>
      </c>
      <c r="K12" s="8">
        <f>LN(1+J12)</f>
        <v>-1.011263852275059E-2</v>
      </c>
    </row>
    <row r="13" spans="1:11">
      <c r="A13" s="4">
        <v>41107</v>
      </c>
      <c r="B13">
        <v>0.11899999999999999</v>
      </c>
      <c r="C13">
        <f>LN(1+B13)</f>
        <v>0.11243542932978817</v>
      </c>
      <c r="D13" s="5">
        <v>41109</v>
      </c>
      <c r="E13" s="3">
        <v>103793.63</v>
      </c>
      <c r="F13" s="2">
        <f>LN(E13)-LN(E14)</f>
        <v>5.5823680762188133E-3</v>
      </c>
      <c r="G13" s="5">
        <v>41109</v>
      </c>
      <c r="I13" s="10">
        <v>1376.51</v>
      </c>
      <c r="J13" s="9">
        <f>I13/I14-1</f>
        <v>2.7171141770714335E-3</v>
      </c>
      <c r="K13" s="8">
        <f>LN(1+J13)</f>
        <v>2.7134294953041031E-3</v>
      </c>
    </row>
    <row r="14" spans="1:11">
      <c r="A14" s="4">
        <v>41108</v>
      </c>
      <c r="B14">
        <v>0.11899999999999999</v>
      </c>
      <c r="C14">
        <f>LN(1+B14)</f>
        <v>0.11243542932978817</v>
      </c>
      <c r="D14" s="5">
        <v>41108</v>
      </c>
      <c r="E14" s="3">
        <v>103215.83</v>
      </c>
      <c r="F14" s="2">
        <f>LN(E14)-LN(E15)</f>
        <v>0</v>
      </c>
      <c r="G14" s="5">
        <v>41108</v>
      </c>
      <c r="I14" s="10">
        <v>1372.78</v>
      </c>
      <c r="J14" s="9">
        <f>I14/I15-1</f>
        <v>6.6805018809534822E-3</v>
      </c>
      <c r="K14" s="8">
        <f>LN(1+J14)</f>
        <v>6.6582862145774472E-3</v>
      </c>
    </row>
    <row r="15" spans="1:11">
      <c r="A15" s="4">
        <v>41109</v>
      </c>
      <c r="B15">
        <v>0.12</v>
      </c>
      <c r="C15">
        <f>LN(1+B15)</f>
        <v>0.11332868530700327</v>
      </c>
      <c r="D15" s="5">
        <v>41107</v>
      </c>
      <c r="E15" s="3">
        <v>103215.83</v>
      </c>
      <c r="F15" s="2">
        <f>LN(E15)-LN(E16)</f>
        <v>1.090153552342521E-2</v>
      </c>
      <c r="G15" s="5">
        <v>41107</v>
      </c>
      <c r="I15" s="10">
        <v>1363.67</v>
      </c>
      <c r="J15" s="9">
        <f>I15/I16-1</f>
        <v>7.4096510150409856E-3</v>
      </c>
      <c r="K15" s="8">
        <f>LN(1+J15)</f>
        <v>7.3823344056611782E-3</v>
      </c>
    </row>
    <row r="16" spans="1:11">
      <c r="A16" s="4">
        <v>41110</v>
      </c>
      <c r="B16">
        <v>0.115</v>
      </c>
      <c r="C16">
        <f>LN(1+B16)</f>
        <v>0.10885440491208208</v>
      </c>
      <c r="D16" s="5">
        <v>41106</v>
      </c>
      <c r="E16" s="3">
        <v>102096.73</v>
      </c>
      <c r="F16" s="2">
        <f>LN(E16)-LN(E17)</f>
        <v>3.9178608712830965E-6</v>
      </c>
      <c r="G16" s="5">
        <v>41106</v>
      </c>
      <c r="I16" s="10">
        <v>1353.64</v>
      </c>
      <c r="J16" s="9">
        <f>I16/I17-1</f>
        <v>-2.3143029820603678E-3</v>
      </c>
      <c r="K16" s="8">
        <f>LN(1+J16)</f>
        <v>-2.316985120192678E-3</v>
      </c>
    </row>
    <row r="17" spans="1:11">
      <c r="A17" s="4">
        <v>41113</v>
      </c>
      <c r="B17">
        <v>0.11600000000000001</v>
      </c>
      <c r="C17">
        <f>LN(1+B17)</f>
        <v>0.10975086395911929</v>
      </c>
      <c r="D17" s="5">
        <v>41103</v>
      </c>
      <c r="E17" s="3">
        <v>102096.33</v>
      </c>
      <c r="F17" s="2">
        <f>LN(E17)-LN(E18)</f>
        <v>0</v>
      </c>
      <c r="G17" s="5">
        <v>41103</v>
      </c>
      <c r="I17" s="10">
        <v>1356.78</v>
      </c>
      <c r="J17" s="9">
        <f>I17/I18-1</f>
        <v>1.6497347837813425E-2</v>
      </c>
      <c r="K17" s="8">
        <f>LN(1+J17)</f>
        <v>1.636274497101934E-2</v>
      </c>
    </row>
    <row r="18" spans="1:11">
      <c r="A18" s="4">
        <v>41114</v>
      </c>
      <c r="B18">
        <v>0.113</v>
      </c>
      <c r="C18">
        <f>LN(1+B18)</f>
        <v>0.10705907229340778</v>
      </c>
      <c r="D18" s="5">
        <v>41102</v>
      </c>
      <c r="E18" s="3">
        <v>102096.33</v>
      </c>
      <c r="F18" s="2">
        <f>LN(E18)-LN(E19)</f>
        <v>5.2627885948766107E-3</v>
      </c>
      <c r="G18" s="5">
        <v>41102</v>
      </c>
      <c r="I18" s="10">
        <v>1334.76</v>
      </c>
      <c r="J18" s="9">
        <f>I18/I19-1</f>
        <v>-4.9871407804987777E-3</v>
      </c>
      <c r="K18" s="8">
        <f>LN(1+J18)</f>
        <v>-4.9996180683616704E-3</v>
      </c>
    </row>
    <row r="19" spans="1:11">
      <c r="A19" s="4">
        <v>41115</v>
      </c>
      <c r="B19">
        <v>0.114</v>
      </c>
      <c r="C19">
        <f>LN(1+B19)</f>
        <v>0.10795714150509236</v>
      </c>
      <c r="D19" s="5">
        <v>41101</v>
      </c>
      <c r="E19" s="3">
        <v>101560.43</v>
      </c>
      <c r="F19" s="2">
        <f>LN(E19)-LN(E20)</f>
        <v>1.4198672223262321E-3</v>
      </c>
      <c r="G19" s="5">
        <v>41101</v>
      </c>
      <c r="I19" s="10">
        <v>1341.45</v>
      </c>
      <c r="J19" s="9">
        <f>I19/I20-1</f>
        <v>-1.4909017719388906E-5</v>
      </c>
      <c r="K19" s="8">
        <f>LN(1+J19)</f>
        <v>-1.490912885989825E-5</v>
      </c>
    </row>
    <row r="20" spans="1:11">
      <c r="A20" s="4">
        <v>41116</v>
      </c>
      <c r="B20">
        <v>0.112</v>
      </c>
      <c r="C20">
        <f>LN(1+B20)</f>
        <v>0.10616019582839072</v>
      </c>
      <c r="D20" s="5">
        <v>41100</v>
      </c>
      <c r="E20" s="3">
        <v>101416.33</v>
      </c>
      <c r="F20" s="2">
        <f>LN(E20)-LN(E21)</f>
        <v>5.521230615510575E-3</v>
      </c>
      <c r="G20" s="5">
        <v>41100</v>
      </c>
      <c r="I20" s="10">
        <v>1341.47</v>
      </c>
      <c r="J20" s="9">
        <f>I20/I21-1</f>
        <v>-8.1259334841695674E-3</v>
      </c>
      <c r="K20" s="8">
        <f>LN(1+J20)</f>
        <v>-8.1591288327641839E-3</v>
      </c>
    </row>
    <row r="21" spans="1:11">
      <c r="A21" s="4">
        <v>41117</v>
      </c>
      <c r="B21">
        <v>0.111</v>
      </c>
      <c r="C21">
        <f>LN(1+B21)</f>
        <v>0.10526051065749294</v>
      </c>
      <c r="D21" s="5">
        <v>41099</v>
      </c>
      <c r="E21" s="3">
        <v>100857.93</v>
      </c>
      <c r="F21" s="2">
        <f>LN(E21)-LN(E22)</f>
        <v>8.0615227396538813E-3</v>
      </c>
      <c r="G21" s="5">
        <v>41099</v>
      </c>
      <c r="I21" s="10">
        <v>1352.46</v>
      </c>
      <c r="J21" s="9">
        <f>I21/I22-1</f>
        <v>-1.6387633979980665E-3</v>
      </c>
      <c r="K21" s="8">
        <f>LN(1+J21)</f>
        <v>-1.6401076395319903E-3</v>
      </c>
    </row>
    <row r="22" spans="1:11">
      <c r="A22" s="4">
        <v>41120</v>
      </c>
      <c r="B22">
        <v>0.112</v>
      </c>
      <c r="C22">
        <f>LN(1+B22)</f>
        <v>0.10616019582839072</v>
      </c>
      <c r="D22" s="5">
        <v>41096</v>
      </c>
      <c r="E22" s="3">
        <v>100048.13</v>
      </c>
      <c r="F22" s="2">
        <f>LN(E22)-LN(E23)</f>
        <v>-2.0560941727563176E-3</v>
      </c>
      <c r="G22" s="5">
        <v>41096</v>
      </c>
      <c r="I22" s="10">
        <v>1354.68</v>
      </c>
      <c r="J22" s="9">
        <f>I22/I23-1</f>
        <v>-9.4327205721054241E-3</v>
      </c>
      <c r="K22" s="8">
        <f>LN(1+J22)</f>
        <v>-9.4774904376453764E-3</v>
      </c>
    </row>
    <row r="23" spans="1:11">
      <c r="A23" s="4">
        <v>41121</v>
      </c>
      <c r="B23">
        <v>0.111</v>
      </c>
      <c r="C23">
        <f>LN(1+B23)</f>
        <v>0.10526051065749294</v>
      </c>
      <c r="D23" s="4">
        <v>41095</v>
      </c>
      <c r="E23" s="3">
        <v>100254.05</v>
      </c>
      <c r="F23" s="2">
        <f>LN(E23)-LN(E24)</f>
        <v>2.0051075443205946E-4</v>
      </c>
      <c r="G23" s="4">
        <v>41095</v>
      </c>
      <c r="I23" s="10">
        <v>1367.58</v>
      </c>
      <c r="J23" s="9">
        <f>I23/I24-1</f>
        <v>-4.6869768998996086E-3</v>
      </c>
      <c r="K23" s="8">
        <f>LN(1+J23)</f>
        <v>-4.6979952180121604E-3</v>
      </c>
    </row>
    <row r="24" spans="1:11">
      <c r="A24" s="4">
        <v>41122</v>
      </c>
      <c r="B24">
        <v>0.112</v>
      </c>
      <c r="C24">
        <f>LN(1+B24)</f>
        <v>0.10616019582839072</v>
      </c>
      <c r="D24" s="5">
        <v>41094</v>
      </c>
      <c r="E24" s="3">
        <v>100233.95</v>
      </c>
      <c r="F24" s="2">
        <f>LN(E24)-LN(E25)</f>
        <v>2.8774137534117727E-3</v>
      </c>
      <c r="G24" s="5">
        <v>41094</v>
      </c>
      <c r="I24" s="10">
        <v>1374.02</v>
      </c>
      <c r="J24" s="9">
        <f>I24/I25-1</f>
        <v>0</v>
      </c>
      <c r="K24" s="8">
        <f>LN(1+J24)</f>
        <v>0</v>
      </c>
    </row>
    <row r="25" spans="1:11">
      <c r="A25" s="4">
        <v>41123</v>
      </c>
      <c r="B25">
        <v>0.109</v>
      </c>
      <c r="C25">
        <f>LN(1+B25)</f>
        <v>0.10345870836822997</v>
      </c>
      <c r="D25" s="5">
        <v>41093</v>
      </c>
      <c r="E25" s="3">
        <v>99945.95</v>
      </c>
      <c r="F25" s="2">
        <f>LN(E25)-LN(E26)</f>
        <v>-5.4064612278104107E-4</v>
      </c>
      <c r="G25" s="5">
        <v>41093</v>
      </c>
      <c r="H25">
        <v>1364.15</v>
      </c>
      <c r="I25" s="10">
        <v>1374.02</v>
      </c>
      <c r="J25" s="9">
        <f>I25/H25-1</f>
        <v>7.2352747131911865E-3</v>
      </c>
      <c r="K25" s="8">
        <f>LN(1+J25)</f>
        <v>7.2092256855503896E-3</v>
      </c>
    </row>
    <row r="26" spans="1:11">
      <c r="A26" s="4">
        <v>41124</v>
      </c>
      <c r="B26">
        <v>0.111</v>
      </c>
      <c r="C26">
        <f>LN(1+B26)</f>
        <v>0.10526051065749294</v>
      </c>
      <c r="D26" s="5">
        <v>41092</v>
      </c>
      <c r="E26" s="3">
        <v>100000</v>
      </c>
      <c r="G26" s="5">
        <v>41092</v>
      </c>
    </row>
    <row r="29" spans="1:11">
      <c r="A29" t="s">
        <v>3</v>
      </c>
      <c r="B29" s="2">
        <f>AVERAGE(F4:F25)</f>
        <v>4.208786847145954E-3</v>
      </c>
    </row>
    <row r="30" spans="1:11">
      <c r="A30" t="s">
        <v>2</v>
      </c>
      <c r="B30">
        <f>AVERAGE(C5:C26)*1/360</f>
        <v>4.1334906464000627E-4</v>
      </c>
    </row>
    <row r="31" spans="1:11">
      <c r="A31" t="s">
        <v>11</v>
      </c>
      <c r="B31" s="11">
        <f>_xlfn.COVARIANCE.P(F4:F25,K4:K25)/VAR(K4:K25)</f>
        <v>-0.25553726222330037</v>
      </c>
    </row>
    <row r="32" spans="1:11">
      <c r="A32" t="s">
        <v>18</v>
      </c>
      <c r="B32">
        <f>AVERAGE(K4:K25)</f>
        <v>-1.1006568513248593E-4</v>
      </c>
    </row>
    <row r="33" spans="1:2">
      <c r="A33" s="1" t="s">
        <v>17</v>
      </c>
      <c r="B33" s="1">
        <f>(B29-B30)-B31*(B32-B30)</f>
        <v>3.6616858103417911E-3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topLeftCell="A10" workbookViewId="0">
      <selection activeCell="E42" sqref="E42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  <col min="13" max="13" width="21.6640625" bestFit="1" customWidth="1"/>
  </cols>
  <sheetData>
    <row r="1" spans="1:13">
      <c r="A1" s="12"/>
    </row>
    <row r="5" spans="1:13">
      <c r="A5" s="12"/>
    </row>
    <row r="6" spans="1:13">
      <c r="A6" s="14"/>
    </row>
    <row r="11" spans="1:13">
      <c r="A11" s="1" t="s">
        <v>7</v>
      </c>
      <c r="B11" s="1" t="s">
        <v>16</v>
      </c>
      <c r="C11" s="1" t="s">
        <v>8</v>
      </c>
      <c r="D11" s="1" t="s">
        <v>7</v>
      </c>
      <c r="E11" s="1" t="s">
        <v>6</v>
      </c>
      <c r="F11" s="1" t="s">
        <v>5</v>
      </c>
      <c r="G11" s="1" t="s">
        <v>7</v>
      </c>
      <c r="H11" s="1" t="s">
        <v>15</v>
      </c>
      <c r="I11" s="1" t="s">
        <v>14</v>
      </c>
      <c r="J11" s="1" t="s">
        <v>13</v>
      </c>
      <c r="K11" s="1" t="s">
        <v>8</v>
      </c>
      <c r="M11" s="13" t="s">
        <v>22</v>
      </c>
    </row>
    <row r="12" spans="1:13">
      <c r="A12" s="4"/>
      <c r="D12" s="5">
        <v>41124</v>
      </c>
      <c r="E12" s="3">
        <v>109701.55</v>
      </c>
      <c r="F12" s="2">
        <f>LN(E12)-LN(E13)</f>
        <v>0</v>
      </c>
      <c r="G12" s="5">
        <v>41124</v>
      </c>
      <c r="I12" s="10">
        <v>1390.99</v>
      </c>
      <c r="J12" s="9">
        <f>I12/I13-1</f>
        <v>1.9040293040293088E-2</v>
      </c>
      <c r="K12" s="8">
        <f>LN(1+J12)</f>
        <v>1.8861295205931709E-2</v>
      </c>
      <c r="M12" s="2">
        <f>((F12-K12)-($B$37-$B$38))^2</f>
        <v>5.3731924916524917E-4</v>
      </c>
    </row>
    <row r="13" spans="1:13">
      <c r="A13" s="4">
        <v>41093</v>
      </c>
      <c r="B13">
        <v>0.33200000000000002</v>
      </c>
      <c r="C13">
        <f>LN(1+B13)</f>
        <v>0.28668157211819745</v>
      </c>
      <c r="D13" s="5">
        <v>41123</v>
      </c>
      <c r="E13" s="3">
        <v>109701.55</v>
      </c>
      <c r="F13" s="2">
        <f>LN(E13)-LN(E14)</f>
        <v>2.667121582926768E-2</v>
      </c>
      <c r="G13" s="5">
        <v>41123</v>
      </c>
      <c r="I13" s="10">
        <v>1365</v>
      </c>
      <c r="J13" s="9">
        <f>I13/I14-1</f>
        <v>-7.5037082279032497E-3</v>
      </c>
      <c r="K13" s="8">
        <f>LN(1+J13)</f>
        <v>-7.532002677547946E-3</v>
      </c>
      <c r="M13" s="2">
        <f>((F13-K13)-($B$37-$B$38))^2</f>
        <v>8.9307532970007574E-4</v>
      </c>
    </row>
    <row r="14" spans="1:13">
      <c r="A14" s="4">
        <v>41094</v>
      </c>
      <c r="B14">
        <v>0.33200000000000002</v>
      </c>
      <c r="C14">
        <f>LN(1+B14)</f>
        <v>0.28668157211819745</v>
      </c>
      <c r="D14" s="5">
        <v>41122</v>
      </c>
      <c r="E14" s="3">
        <v>106814.35</v>
      </c>
      <c r="F14" s="2">
        <f>LN(E14)-LN(E15)</f>
        <v>-8.4222864279226428E-4</v>
      </c>
      <c r="G14" s="5">
        <v>41122</v>
      </c>
      <c r="I14" s="10">
        <v>1375.32</v>
      </c>
      <c r="J14" s="9">
        <f>I14/I15-1</f>
        <v>-2.8999797001421079E-3</v>
      </c>
      <c r="K14" s="8">
        <f>LN(1+J14)</f>
        <v>-2.9041927884913225E-3</v>
      </c>
      <c r="M14" s="2">
        <f>((F14-K14)-($B$37-$B$38))^2</f>
        <v>5.0935451894768846E-6</v>
      </c>
    </row>
    <row r="15" spans="1:13">
      <c r="A15" s="4">
        <v>41095</v>
      </c>
      <c r="B15">
        <v>0.33100000000000002</v>
      </c>
      <c r="C15">
        <f>LN(1+B15)</f>
        <v>0.28593053941297453</v>
      </c>
      <c r="D15" s="5">
        <v>41121</v>
      </c>
      <c r="E15" s="3">
        <v>106904.35</v>
      </c>
      <c r="F15" s="2">
        <f>LN(E15)-LN(E16)</f>
        <v>-1.9904530271812604E-3</v>
      </c>
      <c r="G15" s="5">
        <v>41121</v>
      </c>
      <c r="I15" s="10">
        <v>1379.32</v>
      </c>
      <c r="J15" s="9">
        <f>I15/I16-1</f>
        <v>-4.3167544936114632E-3</v>
      </c>
      <c r="K15" s="8">
        <f>LN(1+J15)</f>
        <v>-4.3260985787338772E-3</v>
      </c>
      <c r="M15" s="2">
        <f>((F15-K15)-($B$37-$B$38))^2</f>
        <v>3.9331099283996345E-6</v>
      </c>
    </row>
    <row r="16" spans="1:13">
      <c r="A16" s="4">
        <v>41096</v>
      </c>
      <c r="B16">
        <v>0.32900000000000001</v>
      </c>
      <c r="C16">
        <f>LN(1+B16)</f>
        <v>0.28442677973110825</v>
      </c>
      <c r="D16" s="5">
        <v>41120</v>
      </c>
      <c r="E16" s="3">
        <v>107117.35</v>
      </c>
      <c r="F16" s="2">
        <f>LN(E16)-LN(E17)</f>
        <v>3.5870783137283979E-3</v>
      </c>
      <c r="G16" s="5">
        <v>41120</v>
      </c>
      <c r="I16" s="10">
        <v>1385.3</v>
      </c>
      <c r="J16" s="9">
        <f>I16/I17-1</f>
        <v>-4.834159469542243E-4</v>
      </c>
      <c r="K16" s="8">
        <f>LN(1+J16)</f>
        <v>-4.8353283011341573E-4</v>
      </c>
      <c r="M16" s="2">
        <f>((F16-K16)-($B$37-$B$38))^2</f>
        <v>6.1623786932944006E-8</v>
      </c>
    </row>
    <row r="17" spans="1:13">
      <c r="A17" s="4">
        <v>41099</v>
      </c>
      <c r="B17">
        <v>0.32500000000000001</v>
      </c>
      <c r="C17">
        <f>LN(1+B17)</f>
        <v>0.28141245943818549</v>
      </c>
      <c r="D17" s="5">
        <v>41117</v>
      </c>
      <c r="E17" s="3">
        <v>106733.8</v>
      </c>
      <c r="F17" s="2">
        <f>LN(E17)-LN(E18)</f>
        <v>2.8763560862898885E-5</v>
      </c>
      <c r="G17" s="5">
        <v>41117</v>
      </c>
      <c r="H17">
        <v>1367.95</v>
      </c>
      <c r="I17" s="10">
        <v>1385.97</v>
      </c>
      <c r="J17" s="9">
        <f>I17/H17-1</f>
        <v>1.3172996089038325E-2</v>
      </c>
      <c r="K17" s="8">
        <f>LN(1+J17)</f>
        <v>1.3086986687010048E-2</v>
      </c>
      <c r="M17" s="2">
        <f>((F17-K17)-($B$37-$B$38))^2</f>
        <v>3.0196275843864719E-4</v>
      </c>
    </row>
    <row r="18" spans="1:13">
      <c r="A18" s="4">
        <v>41102</v>
      </c>
      <c r="B18">
        <v>0.128</v>
      </c>
      <c r="C18">
        <f>LN(1+B18)</f>
        <v>0.12044615307586726</v>
      </c>
      <c r="D18" s="5">
        <v>41114</v>
      </c>
      <c r="E18" s="3">
        <v>106730.73</v>
      </c>
      <c r="F18" s="2">
        <f>LN(E18)-LN(E19)</f>
        <v>0</v>
      </c>
      <c r="G18" s="5">
        <v>41114</v>
      </c>
      <c r="I18" s="10">
        <v>1338.31</v>
      </c>
      <c r="J18" s="9">
        <f>I18/I19-1</f>
        <v>-9.0409619998222945E-3</v>
      </c>
      <c r="K18" s="8">
        <f>LN(1+J18)</f>
        <v>-9.0820795122977943E-3</v>
      </c>
      <c r="M18" s="2">
        <f>((F18-K18)-($B$37-$B$38))^2</f>
        <v>2.26883312631843E-5</v>
      </c>
    </row>
    <row r="19" spans="1:13">
      <c r="A19" s="4">
        <v>41103</v>
      </c>
      <c r="B19">
        <v>0.11700000000000001</v>
      </c>
      <c r="C19">
        <f>LN(1+B19)</f>
        <v>0.11064652008706365</v>
      </c>
      <c r="D19" s="5">
        <v>41113</v>
      </c>
      <c r="E19" s="3">
        <v>106730.73</v>
      </c>
      <c r="F19" s="2">
        <f>LN(E19)-LN(E20)</f>
        <v>2.7888141237815134E-2</v>
      </c>
      <c r="G19" s="5">
        <v>41113</v>
      </c>
      <c r="I19" s="10">
        <v>1350.52</v>
      </c>
      <c r="J19" s="9">
        <f>I19/I20-1</f>
        <v>-8.909045543275762E-3</v>
      </c>
      <c r="K19" s="8">
        <f>LN(1+J19)</f>
        <v>-8.9489683826660012E-3</v>
      </c>
      <c r="M19" s="2">
        <f>((F19-K19)-($B$37-$B$38))^2</f>
        <v>1.0574370440544444E-3</v>
      </c>
    </row>
    <row r="20" spans="1:13">
      <c r="A20" s="4">
        <v>41106</v>
      </c>
      <c r="B20">
        <v>0.114</v>
      </c>
      <c r="C20">
        <f>LN(1+B20)</f>
        <v>0.10795714150509236</v>
      </c>
      <c r="D20" s="5">
        <v>41110</v>
      </c>
      <c r="E20" s="3">
        <v>103795.33</v>
      </c>
      <c r="F20" s="2">
        <f>LN(E20)-LN(E21)</f>
        <v>1.6378520321325141E-5</v>
      </c>
      <c r="G20" s="5">
        <v>41110</v>
      </c>
      <c r="I20" s="10">
        <v>1362.66</v>
      </c>
      <c r="J20" s="9">
        <f>I20/I21-1</f>
        <v>-1.0061677721193374E-2</v>
      </c>
      <c r="K20" s="8">
        <f>LN(1+J20)</f>
        <v>-1.011263852275059E-2</v>
      </c>
      <c r="M20" s="2">
        <f>((F20-K20)-($B$37-$B$38))^2</f>
        <v>3.3758011642483978E-5</v>
      </c>
    </row>
    <row r="21" spans="1:13">
      <c r="A21" s="4">
        <v>41107</v>
      </c>
      <c r="B21">
        <v>0.11899999999999999</v>
      </c>
      <c r="C21">
        <f>LN(1+B21)</f>
        <v>0.11243542932978817</v>
      </c>
      <c r="D21" s="5">
        <v>41109</v>
      </c>
      <c r="E21" s="3">
        <v>103793.63</v>
      </c>
      <c r="F21" s="2">
        <f>LN(E21)-LN(E22)</f>
        <v>5.5823680762188133E-3</v>
      </c>
      <c r="G21" s="5">
        <v>41109</v>
      </c>
      <c r="I21" s="10">
        <v>1376.51</v>
      </c>
      <c r="J21" s="9">
        <f>I21/I22-1</f>
        <v>2.7171141770714335E-3</v>
      </c>
      <c r="K21" s="8">
        <f>LN(1+J21)</f>
        <v>2.7134294953041031E-3</v>
      </c>
      <c r="M21" s="2">
        <f>((F21-K21)-($B$37-$B$38))^2</f>
        <v>2.1022504663591838E-6</v>
      </c>
    </row>
    <row r="22" spans="1:13">
      <c r="A22" s="4">
        <v>41108</v>
      </c>
      <c r="B22">
        <v>0.11899999999999999</v>
      </c>
      <c r="C22">
        <f>LN(1+B22)</f>
        <v>0.11243542932978817</v>
      </c>
      <c r="D22" s="5">
        <v>41108</v>
      </c>
      <c r="E22" s="3">
        <v>103215.83</v>
      </c>
      <c r="F22" s="2">
        <f>LN(E22)-LN(E23)</f>
        <v>0</v>
      </c>
      <c r="G22" s="5">
        <v>41108</v>
      </c>
      <c r="I22" s="10">
        <v>1372.78</v>
      </c>
      <c r="J22" s="9">
        <f>I22/I23-1</f>
        <v>6.6805018809534822E-3</v>
      </c>
      <c r="K22" s="8">
        <f>LN(1+J22)</f>
        <v>6.6582862145774472E-3</v>
      </c>
      <c r="M22" s="2">
        <f>((F22-K22)-($B$37-$B$38))^2</f>
        <v>1.2049757506772484E-4</v>
      </c>
    </row>
    <row r="23" spans="1:13">
      <c r="A23" s="4">
        <v>41109</v>
      </c>
      <c r="B23">
        <v>0.12</v>
      </c>
      <c r="C23">
        <f>LN(1+B23)</f>
        <v>0.11332868530700327</v>
      </c>
      <c r="D23" s="5">
        <v>41107</v>
      </c>
      <c r="E23" s="3">
        <v>103215.83</v>
      </c>
      <c r="F23" s="2">
        <f>LN(E23)-LN(E24)</f>
        <v>1.090153552342521E-2</v>
      </c>
      <c r="G23" s="5">
        <v>41107</v>
      </c>
      <c r="I23" s="10">
        <v>1363.67</v>
      </c>
      <c r="J23" s="9">
        <f>I23/I24-1</f>
        <v>7.4096510150409856E-3</v>
      </c>
      <c r="K23" s="8">
        <f>LN(1+J23)</f>
        <v>7.3823344056611782E-3</v>
      </c>
      <c r="M23" s="2">
        <f>((F23-K23)-($B$37-$B$38))^2</f>
        <v>6.3944238473489392E-7</v>
      </c>
    </row>
    <row r="24" spans="1:13">
      <c r="A24" s="4">
        <v>41110</v>
      </c>
      <c r="B24">
        <v>0.115</v>
      </c>
      <c r="C24">
        <f>LN(1+B24)</f>
        <v>0.10885440491208208</v>
      </c>
      <c r="D24" s="5">
        <v>41106</v>
      </c>
      <c r="E24" s="3">
        <v>102096.73</v>
      </c>
      <c r="F24" s="2">
        <f>LN(E24)-LN(E25)</f>
        <v>3.9178608712830965E-6</v>
      </c>
      <c r="G24" s="5">
        <v>41106</v>
      </c>
      <c r="I24" s="10">
        <v>1353.64</v>
      </c>
      <c r="J24" s="9">
        <f>I24/I25-1</f>
        <v>-2.3143029820603678E-3</v>
      </c>
      <c r="K24" s="8">
        <f>LN(1+J24)</f>
        <v>-2.316985120192678E-3</v>
      </c>
      <c r="M24" s="2">
        <f>((F24-K24)-($B$37-$B$38))^2</f>
        <v>3.9918024091981373E-6</v>
      </c>
    </row>
    <row r="25" spans="1:13">
      <c r="A25" s="4">
        <v>41113</v>
      </c>
      <c r="B25">
        <v>0.11600000000000001</v>
      </c>
      <c r="C25">
        <f>LN(1+B25)</f>
        <v>0.10975086395911929</v>
      </c>
      <c r="D25" s="5">
        <v>41103</v>
      </c>
      <c r="E25" s="3">
        <v>102096.33</v>
      </c>
      <c r="F25" s="2">
        <f>LN(E25)-LN(E26)</f>
        <v>0</v>
      </c>
      <c r="G25" s="5">
        <v>41103</v>
      </c>
      <c r="I25" s="10">
        <v>1356.78</v>
      </c>
      <c r="J25" s="9">
        <f>I25/I26-1</f>
        <v>1.6497347837813425E-2</v>
      </c>
      <c r="K25" s="8">
        <f>LN(1+J25)</f>
        <v>1.636274497101934E-2</v>
      </c>
      <c r="M25" s="2">
        <f>((F25-K25)-($B$37-$B$38))^2</f>
        <v>4.2772847528841301E-4</v>
      </c>
    </row>
    <row r="26" spans="1:13">
      <c r="A26" s="4">
        <v>41114</v>
      </c>
      <c r="B26">
        <v>0.113</v>
      </c>
      <c r="C26">
        <f>LN(1+B26)</f>
        <v>0.10705907229340778</v>
      </c>
      <c r="D26" s="5">
        <v>41102</v>
      </c>
      <c r="E26" s="3">
        <v>102096.33</v>
      </c>
      <c r="F26" s="2">
        <f>LN(E26)-LN(E27)</f>
        <v>5.2627885948766107E-3</v>
      </c>
      <c r="G26" s="5">
        <v>41102</v>
      </c>
      <c r="I26" s="10">
        <v>1334.76</v>
      </c>
      <c r="J26" s="9">
        <f>I26/I27-1</f>
        <v>-4.9871407804987777E-3</v>
      </c>
      <c r="K26" s="8">
        <f>LN(1+J26)</f>
        <v>-4.9996180683616704E-3</v>
      </c>
      <c r="M26" s="2">
        <f>((F26-K26)-($B$37-$B$38))^2</f>
        <v>3.5325835707649802E-5</v>
      </c>
    </row>
    <row r="27" spans="1:13">
      <c r="A27" s="4">
        <v>41115</v>
      </c>
      <c r="B27">
        <v>0.114</v>
      </c>
      <c r="C27">
        <f>LN(1+B27)</f>
        <v>0.10795714150509236</v>
      </c>
      <c r="D27" s="5">
        <v>41101</v>
      </c>
      <c r="E27" s="3">
        <v>101560.43</v>
      </c>
      <c r="F27" s="2">
        <f>LN(E27)-LN(E28)</f>
        <v>1.4198672223262321E-3</v>
      </c>
      <c r="G27" s="5">
        <v>41101</v>
      </c>
      <c r="I27" s="10">
        <v>1341.45</v>
      </c>
      <c r="J27" s="9">
        <f>I27/I28-1</f>
        <v>-1.4909017719388906E-5</v>
      </c>
      <c r="K27" s="8">
        <f>LN(1+J27)</f>
        <v>-1.490912885989825E-5</v>
      </c>
      <c r="M27" s="2">
        <f>((F27-K27)-($B$37-$B$38))^2</f>
        <v>8.317895418344001E-6</v>
      </c>
    </row>
    <row r="28" spans="1:13">
      <c r="A28" s="4">
        <v>41116</v>
      </c>
      <c r="B28">
        <v>0.112</v>
      </c>
      <c r="C28">
        <f>LN(1+B28)</f>
        <v>0.10616019582839072</v>
      </c>
      <c r="D28" s="5">
        <v>41100</v>
      </c>
      <c r="E28" s="3">
        <v>101416.33</v>
      </c>
      <c r="F28" s="2">
        <f>LN(E28)-LN(E29)</f>
        <v>5.521230615510575E-3</v>
      </c>
      <c r="G28" s="5">
        <v>41100</v>
      </c>
      <c r="I28" s="10">
        <v>1341.47</v>
      </c>
      <c r="J28" s="9">
        <f>I28/I29-1</f>
        <v>-8.1259334841695674E-3</v>
      </c>
      <c r="K28" s="8">
        <f>LN(1+J28)</f>
        <v>-8.1591288327641839E-3</v>
      </c>
      <c r="M28" s="2">
        <f>((F28-K28)-($B$37-$B$38))^2</f>
        <v>8.7637811738246906E-5</v>
      </c>
    </row>
    <row r="29" spans="1:13">
      <c r="A29" s="4">
        <v>41117</v>
      </c>
      <c r="B29">
        <v>0.111</v>
      </c>
      <c r="C29">
        <f>LN(1+B29)</f>
        <v>0.10526051065749294</v>
      </c>
      <c r="D29" s="5">
        <v>41099</v>
      </c>
      <c r="E29" s="3">
        <v>100857.93</v>
      </c>
      <c r="F29" s="2">
        <f>LN(E29)-LN(E30)</f>
        <v>8.0615227396538813E-3</v>
      </c>
      <c r="G29" s="5">
        <v>41099</v>
      </c>
      <c r="I29" s="10">
        <v>1352.46</v>
      </c>
      <c r="J29" s="9">
        <f>I29/I30-1</f>
        <v>-1.6387633979980665E-3</v>
      </c>
      <c r="K29" s="8">
        <f>LN(1+J29)</f>
        <v>-1.6401076395319903E-3</v>
      </c>
      <c r="M29" s="2">
        <f>((F29-K29)-($B$37-$B$38))^2</f>
        <v>2.8974297349157403E-5</v>
      </c>
    </row>
    <row r="30" spans="1:13">
      <c r="A30" s="4">
        <v>41120</v>
      </c>
      <c r="B30">
        <v>0.112</v>
      </c>
      <c r="C30">
        <f>LN(1+B30)</f>
        <v>0.10616019582839072</v>
      </c>
      <c r="D30" s="5">
        <v>41096</v>
      </c>
      <c r="E30" s="3">
        <v>100048.13</v>
      </c>
      <c r="F30" s="2">
        <f>LN(E30)-LN(E31)</f>
        <v>-2.0560941727563176E-3</v>
      </c>
      <c r="G30" s="5">
        <v>41096</v>
      </c>
      <c r="I30" s="10">
        <v>1354.68</v>
      </c>
      <c r="J30" s="9">
        <f>I30/I31-1</f>
        <v>-9.4327205721054241E-3</v>
      </c>
      <c r="K30" s="8">
        <f>LN(1+J30)</f>
        <v>-9.4774904376453764E-3</v>
      </c>
      <c r="M30" s="2">
        <f>((F30-K30)-($B$37-$B$38))^2</f>
        <v>9.6257776127614326E-6</v>
      </c>
    </row>
    <row r="31" spans="1:13">
      <c r="A31" s="4">
        <v>41121</v>
      </c>
      <c r="B31">
        <v>0.111</v>
      </c>
      <c r="C31">
        <f>LN(1+B31)</f>
        <v>0.10526051065749294</v>
      </c>
      <c r="D31" s="4">
        <v>41095</v>
      </c>
      <c r="E31" s="3">
        <v>100254.05</v>
      </c>
      <c r="F31" s="2">
        <f>LN(E31)-LN(E32)</f>
        <v>2.0051075443205946E-4</v>
      </c>
      <c r="G31" s="4">
        <v>41095</v>
      </c>
      <c r="I31" s="10">
        <v>1367.58</v>
      </c>
      <c r="J31" s="9">
        <f>I31/I32-1</f>
        <v>-4.6869768998996086E-3</v>
      </c>
      <c r="K31" s="8">
        <f>LN(1+J31)</f>
        <v>-4.6979952180121604E-3</v>
      </c>
      <c r="M31" s="2">
        <f>((F31-K31)-($B$37-$B$38))^2</f>
        <v>3.3599811069602345E-7</v>
      </c>
    </row>
    <row r="32" spans="1:13">
      <c r="A32" s="4">
        <v>41122</v>
      </c>
      <c r="B32">
        <v>0.112</v>
      </c>
      <c r="C32">
        <f>LN(1+B32)</f>
        <v>0.10616019582839072</v>
      </c>
      <c r="D32" s="5">
        <v>41094</v>
      </c>
      <c r="E32" s="3">
        <v>100233.95</v>
      </c>
      <c r="F32" s="2">
        <f>LN(E32)-LN(E33)</f>
        <v>2.8774137534117727E-3</v>
      </c>
      <c r="G32" s="5">
        <v>41094</v>
      </c>
      <c r="I32" s="10">
        <v>1374.02</v>
      </c>
      <c r="J32" s="9">
        <f>I32/I33-1</f>
        <v>0</v>
      </c>
      <c r="K32" s="8">
        <f>LN(1+J32)</f>
        <v>0</v>
      </c>
      <c r="M32" s="2">
        <f>((F32-K32)-($B$37-$B$38))^2</f>
        <v>2.0777457532206282E-6</v>
      </c>
    </row>
    <row r="33" spans="1:13">
      <c r="A33" s="4">
        <v>41123</v>
      </c>
      <c r="B33">
        <v>0.109</v>
      </c>
      <c r="C33">
        <f>LN(1+B33)</f>
        <v>0.10345870836822997</v>
      </c>
      <c r="D33" s="5">
        <v>41093</v>
      </c>
      <c r="E33" s="3">
        <v>99945.95</v>
      </c>
      <c r="F33" s="2">
        <f>LN(E33)-LN(E34)</f>
        <v>-5.4064612278104107E-4</v>
      </c>
      <c r="G33" s="5">
        <v>41093</v>
      </c>
      <c r="H33">
        <v>1364.15</v>
      </c>
      <c r="I33" s="10">
        <v>1374.02</v>
      </c>
      <c r="J33" s="9">
        <f>I33/H33-1</f>
        <v>7.2352747131911865E-3</v>
      </c>
      <c r="K33" s="8">
        <f>LN(1+J33)</f>
        <v>7.2092256855503896E-3</v>
      </c>
      <c r="M33" s="2">
        <f>((F33-K33)-($B$37-$B$38))^2</f>
        <v>1.4565410720962914E-4</v>
      </c>
    </row>
    <row r="34" spans="1:13">
      <c r="A34" s="4">
        <v>41124</v>
      </c>
      <c r="B34">
        <v>0.111</v>
      </c>
      <c r="C34">
        <f>LN(1+B34)</f>
        <v>0.10526051065749294</v>
      </c>
      <c r="D34" s="5">
        <v>41092</v>
      </c>
      <c r="E34" s="3">
        <v>100000</v>
      </c>
      <c r="G34" s="5">
        <v>41092</v>
      </c>
    </row>
    <row r="37" spans="1:13">
      <c r="A37" t="s">
        <v>21</v>
      </c>
      <c r="B37" s="2">
        <f>AVERAGE(F12:F33)</f>
        <v>4.208786847145954E-3</v>
      </c>
    </row>
    <row r="38" spans="1:13">
      <c r="A38" t="s">
        <v>20</v>
      </c>
      <c r="B38">
        <f>AVERAGE(K12:K33)</f>
        <v>-1.1006568513248593E-4</v>
      </c>
    </row>
    <row r="39" spans="1:13">
      <c r="A39" s="1" t="s">
        <v>19</v>
      </c>
      <c r="B39" s="13">
        <f>SQRT((SUM(M12:M33)/21))</f>
        <v>1.3324231448728557E-2</v>
      </c>
    </row>
  </sheetData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>
      <selection activeCell="G38" sqref="G38"/>
    </sheetView>
  </sheetViews>
  <sheetFormatPr baseColWidth="10" defaultRowHeight="15" x14ac:dyDescent="0"/>
  <cols>
    <col min="1" max="1" width="25.5" bestFit="1" customWidth="1"/>
    <col min="2" max="2" width="22.83203125" bestFit="1" customWidth="1"/>
    <col min="3" max="3" width="12.1640625" bestFit="1" customWidth="1"/>
    <col min="4" max="4" width="8.33203125" bestFit="1" customWidth="1"/>
    <col min="5" max="5" width="11.1640625" bestFit="1" customWidth="1"/>
    <col min="6" max="6" width="25.5" bestFit="1" customWidth="1"/>
    <col min="7" max="7" width="8.33203125" bestFit="1" customWidth="1"/>
    <col min="8" max="8" width="21.83203125" bestFit="1" customWidth="1"/>
    <col min="10" max="10" width="7.1640625" bestFit="1" customWidth="1"/>
    <col min="11" max="11" width="12.83203125" bestFit="1" customWidth="1"/>
  </cols>
  <sheetData>
    <row r="1" spans="1:11">
      <c r="A1" s="1" t="s">
        <v>7</v>
      </c>
      <c r="B1" s="1" t="s">
        <v>16</v>
      </c>
      <c r="C1" s="1" t="s">
        <v>8</v>
      </c>
      <c r="D1" s="1" t="s">
        <v>7</v>
      </c>
      <c r="E1" s="1" t="s">
        <v>6</v>
      </c>
      <c r="F1" s="1" t="s">
        <v>5</v>
      </c>
      <c r="G1" s="1" t="s">
        <v>7</v>
      </c>
      <c r="H1" s="1" t="s">
        <v>15</v>
      </c>
      <c r="I1" s="1" t="s">
        <v>14</v>
      </c>
      <c r="J1" s="1" t="s">
        <v>13</v>
      </c>
      <c r="K1" s="1" t="s">
        <v>8</v>
      </c>
    </row>
    <row r="2" spans="1:11">
      <c r="A2" s="4"/>
      <c r="D2" s="5">
        <v>41124</v>
      </c>
      <c r="E2" s="3">
        <v>109701.55</v>
      </c>
      <c r="F2" s="2">
        <f>LN(E2)-LN(E3)</f>
        <v>0</v>
      </c>
      <c r="G2" s="5">
        <v>41124</v>
      </c>
      <c r="I2" s="10">
        <v>1390.99</v>
      </c>
      <c r="J2" s="9">
        <f>I2/I3-1</f>
        <v>1.9040293040293088E-2</v>
      </c>
      <c r="K2" s="8">
        <f>LN(1+J2)</f>
        <v>1.8861295205931709E-2</v>
      </c>
    </row>
    <row r="3" spans="1:11">
      <c r="A3" s="4">
        <v>41093</v>
      </c>
      <c r="B3">
        <v>0.33200000000000002</v>
      </c>
      <c r="C3">
        <f>LN(1+B3)</f>
        <v>0.28668157211819745</v>
      </c>
      <c r="D3" s="5">
        <v>41123</v>
      </c>
      <c r="E3" s="3">
        <v>109701.55</v>
      </c>
      <c r="F3" s="2">
        <f>LN(E3)-LN(E4)</f>
        <v>2.667121582926768E-2</v>
      </c>
      <c r="G3" s="5">
        <v>41123</v>
      </c>
      <c r="I3" s="10">
        <v>1365</v>
      </c>
      <c r="J3" s="9">
        <f>I3/I4-1</f>
        <v>-7.5037082279032497E-3</v>
      </c>
      <c r="K3" s="8">
        <f>LN(1+J3)</f>
        <v>-7.532002677547946E-3</v>
      </c>
    </row>
    <row r="4" spans="1:11">
      <c r="A4" s="4">
        <v>41094</v>
      </c>
      <c r="B4">
        <v>0.33200000000000002</v>
      </c>
      <c r="C4">
        <f>LN(1+B4)</f>
        <v>0.28668157211819745</v>
      </c>
      <c r="D4" s="5">
        <v>41122</v>
      </c>
      <c r="E4" s="3">
        <v>106814.35</v>
      </c>
      <c r="F4" s="2">
        <f>LN(E4)-LN(E5)</f>
        <v>-8.4222864279226428E-4</v>
      </c>
      <c r="G4" s="5">
        <v>41122</v>
      </c>
      <c r="I4" s="10">
        <v>1375.32</v>
      </c>
      <c r="J4" s="9">
        <f>I4/I5-1</f>
        <v>-2.8999797001421079E-3</v>
      </c>
      <c r="K4" s="8">
        <f>LN(1+J4)</f>
        <v>-2.9041927884913225E-3</v>
      </c>
    </row>
    <row r="5" spans="1:11">
      <c r="A5" s="4">
        <v>41095</v>
      </c>
      <c r="B5">
        <v>0.33100000000000002</v>
      </c>
      <c r="C5">
        <f>LN(1+B5)</f>
        <v>0.28593053941297453</v>
      </c>
      <c r="D5" s="5">
        <v>41121</v>
      </c>
      <c r="E5" s="3">
        <v>106904.35</v>
      </c>
      <c r="F5" s="2">
        <f>LN(E5)-LN(E6)</f>
        <v>-1.9904530271812604E-3</v>
      </c>
      <c r="G5" s="5">
        <v>41121</v>
      </c>
      <c r="I5" s="10">
        <v>1379.32</v>
      </c>
      <c r="J5" s="9">
        <f>I5/I6-1</f>
        <v>-4.3167544936114632E-3</v>
      </c>
      <c r="K5" s="8">
        <f>LN(1+J5)</f>
        <v>-4.3260985787338772E-3</v>
      </c>
    </row>
    <row r="6" spans="1:11">
      <c r="A6" s="4">
        <v>41096</v>
      </c>
      <c r="B6">
        <v>0.32900000000000001</v>
      </c>
      <c r="C6">
        <f>LN(1+B6)</f>
        <v>0.28442677973110825</v>
      </c>
      <c r="D6" s="5">
        <v>41120</v>
      </c>
      <c r="E6" s="3">
        <v>107117.35</v>
      </c>
      <c r="F6" s="2">
        <f>LN(E6)-LN(E7)</f>
        <v>3.5870783137283979E-3</v>
      </c>
      <c r="G6" s="5">
        <v>41120</v>
      </c>
      <c r="I6" s="10">
        <v>1385.3</v>
      </c>
      <c r="J6" s="9">
        <f>I6/I7-1</f>
        <v>-4.834159469542243E-4</v>
      </c>
      <c r="K6" s="8">
        <f>LN(1+J6)</f>
        <v>-4.8353283011341573E-4</v>
      </c>
    </row>
    <row r="7" spans="1:11">
      <c r="A7" s="4">
        <v>41099</v>
      </c>
      <c r="B7">
        <v>0.32500000000000001</v>
      </c>
      <c r="C7">
        <f>LN(1+B7)</f>
        <v>0.28141245943818549</v>
      </c>
      <c r="D7" s="5">
        <v>41117</v>
      </c>
      <c r="E7" s="3">
        <v>106733.8</v>
      </c>
      <c r="F7" s="2">
        <f>LN(E7)-LN(E8)</f>
        <v>2.8763560862898885E-5</v>
      </c>
      <c r="G7" s="5">
        <v>41117</v>
      </c>
      <c r="H7">
        <v>1367.95</v>
      </c>
      <c r="I7" s="10">
        <v>1385.97</v>
      </c>
      <c r="J7" s="9">
        <f>I7/H7-1</f>
        <v>1.3172996089038325E-2</v>
      </c>
      <c r="K7" s="8">
        <f>LN(1+J7)</f>
        <v>1.3086986687010048E-2</v>
      </c>
    </row>
    <row r="8" spans="1:11">
      <c r="A8" s="4">
        <v>41102</v>
      </c>
      <c r="B8">
        <v>0.128</v>
      </c>
      <c r="C8">
        <f>LN(1+B8)</f>
        <v>0.12044615307586726</v>
      </c>
      <c r="D8" s="5">
        <v>41114</v>
      </c>
      <c r="E8" s="3">
        <v>106730.73</v>
      </c>
      <c r="F8" s="2">
        <f>LN(E8)-LN(E9)</f>
        <v>0</v>
      </c>
      <c r="G8" s="5">
        <v>41114</v>
      </c>
      <c r="I8" s="10">
        <v>1338.31</v>
      </c>
      <c r="J8" s="9">
        <f>I8/I9-1</f>
        <v>-9.0409619998222945E-3</v>
      </c>
      <c r="K8" s="8">
        <f>LN(1+J8)</f>
        <v>-9.0820795122977943E-3</v>
      </c>
    </row>
    <row r="9" spans="1:11">
      <c r="A9" s="4">
        <v>41103</v>
      </c>
      <c r="B9">
        <v>0.11700000000000001</v>
      </c>
      <c r="C9">
        <f>LN(1+B9)</f>
        <v>0.11064652008706365</v>
      </c>
      <c r="D9" s="5">
        <v>41113</v>
      </c>
      <c r="E9" s="3">
        <v>106730.73</v>
      </c>
      <c r="F9" s="2">
        <f>LN(E9)-LN(E10)</f>
        <v>2.7888141237815134E-2</v>
      </c>
      <c r="G9" s="5">
        <v>41113</v>
      </c>
      <c r="I9" s="10">
        <v>1350.52</v>
      </c>
      <c r="J9" s="9">
        <f>I9/I10-1</f>
        <v>-8.909045543275762E-3</v>
      </c>
      <c r="K9" s="8">
        <f>LN(1+J9)</f>
        <v>-8.9489683826660012E-3</v>
      </c>
    </row>
    <row r="10" spans="1:11">
      <c r="A10" s="4">
        <v>41106</v>
      </c>
      <c r="B10">
        <v>0.114</v>
      </c>
      <c r="C10">
        <f>LN(1+B10)</f>
        <v>0.10795714150509236</v>
      </c>
      <c r="D10" s="5">
        <v>41110</v>
      </c>
      <c r="E10" s="3">
        <v>103795.33</v>
      </c>
      <c r="F10" s="2">
        <f>LN(E10)-LN(E11)</f>
        <v>1.6378520321325141E-5</v>
      </c>
      <c r="G10" s="5">
        <v>41110</v>
      </c>
      <c r="I10" s="10">
        <v>1362.66</v>
      </c>
      <c r="J10" s="9">
        <f>I10/I11-1</f>
        <v>-1.0061677721193374E-2</v>
      </c>
      <c r="K10" s="8">
        <f>LN(1+J10)</f>
        <v>-1.011263852275059E-2</v>
      </c>
    </row>
    <row r="11" spans="1:11">
      <c r="A11" s="4">
        <v>41107</v>
      </c>
      <c r="B11">
        <v>0.11899999999999999</v>
      </c>
      <c r="C11">
        <f>LN(1+B11)</f>
        <v>0.11243542932978817</v>
      </c>
      <c r="D11" s="5">
        <v>41109</v>
      </c>
      <c r="E11" s="3">
        <v>103793.63</v>
      </c>
      <c r="F11" s="2">
        <f>LN(E11)-LN(E12)</f>
        <v>5.5823680762188133E-3</v>
      </c>
      <c r="G11" s="5">
        <v>41109</v>
      </c>
      <c r="I11" s="10">
        <v>1376.51</v>
      </c>
      <c r="J11" s="9">
        <f>I11/I12-1</f>
        <v>2.7171141770714335E-3</v>
      </c>
      <c r="K11" s="8">
        <f>LN(1+J11)</f>
        <v>2.7134294953041031E-3</v>
      </c>
    </row>
    <row r="12" spans="1:11">
      <c r="A12" s="4">
        <v>41108</v>
      </c>
      <c r="B12">
        <v>0.11899999999999999</v>
      </c>
      <c r="C12">
        <f>LN(1+B12)</f>
        <v>0.11243542932978817</v>
      </c>
      <c r="D12" s="5">
        <v>41108</v>
      </c>
      <c r="E12" s="3">
        <v>103215.83</v>
      </c>
      <c r="F12" s="2">
        <f>LN(E12)-LN(E13)</f>
        <v>0</v>
      </c>
      <c r="G12" s="5">
        <v>41108</v>
      </c>
      <c r="I12" s="10">
        <v>1372.78</v>
      </c>
      <c r="J12" s="9">
        <f>I12/I13-1</f>
        <v>6.6805018809534822E-3</v>
      </c>
      <c r="K12" s="8">
        <f>LN(1+J12)</f>
        <v>6.6582862145774472E-3</v>
      </c>
    </row>
    <row r="13" spans="1:11">
      <c r="A13" s="4">
        <v>41109</v>
      </c>
      <c r="B13">
        <v>0.12</v>
      </c>
      <c r="C13">
        <f>LN(1+B13)</f>
        <v>0.11332868530700327</v>
      </c>
      <c r="D13" s="5">
        <v>41107</v>
      </c>
      <c r="E13" s="3">
        <v>103215.83</v>
      </c>
      <c r="F13" s="2">
        <f>LN(E13)-LN(E14)</f>
        <v>1.090153552342521E-2</v>
      </c>
      <c r="G13" s="5">
        <v>41107</v>
      </c>
      <c r="I13" s="10">
        <v>1363.67</v>
      </c>
      <c r="J13" s="9">
        <f>I13/I14-1</f>
        <v>7.4096510150409856E-3</v>
      </c>
      <c r="K13" s="8">
        <f>LN(1+J13)</f>
        <v>7.3823344056611782E-3</v>
      </c>
    </row>
    <row r="14" spans="1:11">
      <c r="A14" s="4">
        <v>41110</v>
      </c>
      <c r="B14">
        <v>0.115</v>
      </c>
      <c r="C14">
        <f>LN(1+B14)</f>
        <v>0.10885440491208208</v>
      </c>
      <c r="D14" s="5">
        <v>41106</v>
      </c>
      <c r="E14" s="3">
        <v>102096.73</v>
      </c>
      <c r="F14" s="2">
        <f>LN(E14)-LN(E15)</f>
        <v>3.9178608712830965E-6</v>
      </c>
      <c r="G14" s="5">
        <v>41106</v>
      </c>
      <c r="I14" s="10">
        <v>1353.64</v>
      </c>
      <c r="J14" s="9">
        <f>I14/I15-1</f>
        <v>-2.3143029820603678E-3</v>
      </c>
      <c r="K14" s="8">
        <f>LN(1+J14)</f>
        <v>-2.316985120192678E-3</v>
      </c>
    </row>
    <row r="15" spans="1:11">
      <c r="A15" s="4">
        <v>41113</v>
      </c>
      <c r="B15">
        <v>0.11600000000000001</v>
      </c>
      <c r="C15">
        <f>LN(1+B15)</f>
        <v>0.10975086395911929</v>
      </c>
      <c r="D15" s="5">
        <v>41103</v>
      </c>
      <c r="E15" s="3">
        <v>102096.33</v>
      </c>
      <c r="F15" s="2">
        <f>LN(E15)-LN(E16)</f>
        <v>0</v>
      </c>
      <c r="G15" s="5">
        <v>41103</v>
      </c>
      <c r="I15" s="10">
        <v>1356.78</v>
      </c>
      <c r="J15" s="9">
        <f>I15/I16-1</f>
        <v>1.6497347837813425E-2</v>
      </c>
      <c r="K15" s="8">
        <f>LN(1+J15)</f>
        <v>1.636274497101934E-2</v>
      </c>
    </row>
    <row r="16" spans="1:11">
      <c r="A16" s="4">
        <v>41114</v>
      </c>
      <c r="B16">
        <v>0.113</v>
      </c>
      <c r="C16">
        <f>LN(1+B16)</f>
        <v>0.10705907229340778</v>
      </c>
      <c r="D16" s="5">
        <v>41102</v>
      </c>
      <c r="E16" s="3">
        <v>102096.33</v>
      </c>
      <c r="F16" s="2">
        <f>LN(E16)-LN(E17)</f>
        <v>5.2627885948766107E-3</v>
      </c>
      <c r="G16" s="5">
        <v>41102</v>
      </c>
      <c r="I16" s="10">
        <v>1334.76</v>
      </c>
      <c r="J16" s="9">
        <f>I16/I17-1</f>
        <v>-4.9871407804987777E-3</v>
      </c>
      <c r="K16" s="8">
        <f>LN(1+J16)</f>
        <v>-4.9996180683616704E-3</v>
      </c>
    </row>
    <row r="17" spans="1:11">
      <c r="A17" s="4">
        <v>41115</v>
      </c>
      <c r="B17">
        <v>0.114</v>
      </c>
      <c r="C17">
        <f>LN(1+B17)</f>
        <v>0.10795714150509236</v>
      </c>
      <c r="D17" s="5">
        <v>41101</v>
      </c>
      <c r="E17" s="3">
        <v>101560.43</v>
      </c>
      <c r="F17" s="2">
        <f>LN(E17)-LN(E18)</f>
        <v>1.4198672223262321E-3</v>
      </c>
      <c r="G17" s="5">
        <v>41101</v>
      </c>
      <c r="I17" s="10">
        <v>1341.45</v>
      </c>
      <c r="J17" s="9">
        <f>I17/I18-1</f>
        <v>-1.4909017719388906E-5</v>
      </c>
      <c r="K17" s="8">
        <f>LN(1+J17)</f>
        <v>-1.490912885989825E-5</v>
      </c>
    </row>
    <row r="18" spans="1:11">
      <c r="A18" s="4">
        <v>41116</v>
      </c>
      <c r="B18">
        <v>0.112</v>
      </c>
      <c r="C18">
        <f>LN(1+B18)</f>
        <v>0.10616019582839072</v>
      </c>
      <c r="D18" s="5">
        <v>41100</v>
      </c>
      <c r="E18" s="3">
        <v>101416.33</v>
      </c>
      <c r="F18" s="2">
        <f>LN(E18)-LN(E19)</f>
        <v>5.521230615510575E-3</v>
      </c>
      <c r="G18" s="5">
        <v>41100</v>
      </c>
      <c r="I18" s="10">
        <v>1341.47</v>
      </c>
      <c r="J18" s="9">
        <f>I18/I19-1</f>
        <v>-8.1259334841695674E-3</v>
      </c>
      <c r="K18" s="8">
        <f>LN(1+J18)</f>
        <v>-8.1591288327641839E-3</v>
      </c>
    </row>
    <row r="19" spans="1:11">
      <c r="A19" s="4">
        <v>41117</v>
      </c>
      <c r="B19">
        <v>0.111</v>
      </c>
      <c r="C19">
        <f>LN(1+B19)</f>
        <v>0.10526051065749294</v>
      </c>
      <c r="D19" s="5">
        <v>41099</v>
      </c>
      <c r="E19" s="3">
        <v>100857.93</v>
      </c>
      <c r="F19" s="2">
        <f>LN(E19)-LN(E20)</f>
        <v>8.0615227396538813E-3</v>
      </c>
      <c r="G19" s="5">
        <v>41099</v>
      </c>
      <c r="I19" s="10">
        <v>1352.46</v>
      </c>
      <c r="J19" s="9">
        <f>I19/I20-1</f>
        <v>-1.6387633979980665E-3</v>
      </c>
      <c r="K19" s="8">
        <f>LN(1+J19)</f>
        <v>-1.6401076395319903E-3</v>
      </c>
    </row>
    <row r="20" spans="1:11">
      <c r="A20" s="4">
        <v>41120</v>
      </c>
      <c r="B20">
        <v>0.112</v>
      </c>
      <c r="C20">
        <f>LN(1+B20)</f>
        <v>0.10616019582839072</v>
      </c>
      <c r="D20" s="5">
        <v>41096</v>
      </c>
      <c r="E20" s="3">
        <v>100048.13</v>
      </c>
      <c r="F20" s="2">
        <f>LN(E20)-LN(E21)</f>
        <v>-2.0560941727563176E-3</v>
      </c>
      <c r="G20" s="5">
        <v>41096</v>
      </c>
      <c r="I20" s="10">
        <v>1354.68</v>
      </c>
      <c r="J20" s="9">
        <f>I20/I21-1</f>
        <v>-9.4327205721054241E-3</v>
      </c>
      <c r="K20" s="8">
        <f>LN(1+J20)</f>
        <v>-9.4774904376453764E-3</v>
      </c>
    </row>
    <row r="21" spans="1:11">
      <c r="A21" s="4">
        <v>41121</v>
      </c>
      <c r="B21">
        <v>0.111</v>
      </c>
      <c r="C21">
        <f>LN(1+B21)</f>
        <v>0.10526051065749294</v>
      </c>
      <c r="D21" s="4">
        <v>41095</v>
      </c>
      <c r="E21" s="3">
        <v>100254.05</v>
      </c>
      <c r="F21" s="2">
        <f>LN(E21)-LN(E22)</f>
        <v>2.0051075443205946E-4</v>
      </c>
      <c r="G21" s="4">
        <v>41095</v>
      </c>
      <c r="I21" s="10">
        <v>1367.58</v>
      </c>
      <c r="J21" s="9">
        <f>I21/I22-1</f>
        <v>-4.6869768998996086E-3</v>
      </c>
      <c r="K21" s="8">
        <f>LN(1+J21)</f>
        <v>-4.6979952180121604E-3</v>
      </c>
    </row>
    <row r="22" spans="1:11">
      <c r="A22" s="4">
        <v>41122</v>
      </c>
      <c r="B22">
        <v>0.112</v>
      </c>
      <c r="C22">
        <f>LN(1+B22)</f>
        <v>0.10616019582839072</v>
      </c>
      <c r="D22" s="5">
        <v>41094</v>
      </c>
      <c r="E22" s="3">
        <v>100233.95</v>
      </c>
      <c r="F22" s="2">
        <f>LN(E22)-LN(E23)</f>
        <v>2.8774137534117727E-3</v>
      </c>
      <c r="G22" s="5">
        <v>41094</v>
      </c>
      <c r="I22" s="10">
        <v>1374.02</v>
      </c>
      <c r="J22" s="9">
        <f>I22/I23-1</f>
        <v>0</v>
      </c>
      <c r="K22" s="8">
        <f>LN(1+J22)</f>
        <v>0</v>
      </c>
    </row>
    <row r="23" spans="1:11">
      <c r="A23" s="4">
        <v>41123</v>
      </c>
      <c r="B23">
        <v>0.109</v>
      </c>
      <c r="C23">
        <f>LN(1+B23)</f>
        <v>0.10345870836822997</v>
      </c>
      <c r="D23" s="5">
        <v>41093</v>
      </c>
      <c r="E23" s="3">
        <v>99945.95</v>
      </c>
      <c r="F23" s="2">
        <f>LN(E23)-LN(E24)</f>
        <v>-5.4064612278104107E-4</v>
      </c>
      <c r="G23" s="5">
        <v>41093</v>
      </c>
      <c r="H23">
        <v>1364.15</v>
      </c>
      <c r="I23" s="10">
        <v>1374.02</v>
      </c>
      <c r="J23" s="9">
        <f>I23/H23-1</f>
        <v>7.2352747131911865E-3</v>
      </c>
      <c r="K23" s="8">
        <f>LN(1+J23)</f>
        <v>7.2092256855503896E-3</v>
      </c>
    </row>
    <row r="24" spans="1:11">
      <c r="A24" s="4">
        <v>41124</v>
      </c>
      <c r="B24">
        <v>0.111</v>
      </c>
      <c r="C24">
        <f>LN(1+B24)</f>
        <v>0.10526051065749294</v>
      </c>
      <c r="D24" s="5">
        <v>41092</v>
      </c>
      <c r="E24" s="3">
        <v>100000</v>
      </c>
      <c r="G24" s="5">
        <v>41092</v>
      </c>
    </row>
    <row r="27" spans="1:11">
      <c r="A27" t="s">
        <v>24</v>
      </c>
      <c r="B27" s="2">
        <f>AVERAGE(F2:F23)</f>
        <v>4.208786847145954E-3</v>
      </c>
    </row>
    <row r="28" spans="1:11">
      <c r="A28" t="s">
        <v>20</v>
      </c>
      <c r="B28">
        <f>AVERAGE(K2:K23)</f>
        <v>-1.1006568513248593E-4</v>
      </c>
    </row>
    <row r="29" spans="1:11">
      <c r="A29" t="s">
        <v>19</v>
      </c>
      <c r="B29">
        <f>'Tracking Error'!$B$39</f>
        <v>1.3324231448728557E-2</v>
      </c>
    </row>
    <row r="30" spans="1:11">
      <c r="A30" s="1" t="s">
        <v>23</v>
      </c>
      <c r="B30" s="1">
        <f>(B27-B28)/B29</f>
        <v>0.32413520801536055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Sharpe Ratio</vt:lpstr>
      <vt:lpstr>Treynor Ratio</vt:lpstr>
      <vt:lpstr>Jensen-Alpha</vt:lpstr>
      <vt:lpstr>Tracking Error</vt:lpstr>
      <vt:lpstr>Information Ratio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 Elia</dc:creator>
  <cp:lastModifiedBy>Sabri Elia</cp:lastModifiedBy>
  <dcterms:created xsi:type="dcterms:W3CDTF">2012-09-11T11:21:03Z</dcterms:created>
  <dcterms:modified xsi:type="dcterms:W3CDTF">2012-09-11T11:29:46Z</dcterms:modified>
</cp:coreProperties>
</file>