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codeName="DieseArbeitsmappe"/>
  <bookViews>
    <workbookView xWindow="-15" yWindow="-15" windowWidth="12600" windowHeight="12525"/>
  </bookViews>
  <sheets>
    <sheet name="Tabelle 1" sheetId="5" r:id="rId1"/>
    <sheet name="Tabelle 2" sheetId="9" r:id="rId2"/>
    <sheet name="Tabelle 3" sheetId="10" r:id="rId3"/>
    <sheet name="Read-Me" sheetId="8" r:id="rId4"/>
  </sheets>
  <definedNames>
    <definedName name="_xlnm.Print_Area" localSheetId="0">'Tabelle 1'!$A$1:$K$58</definedName>
    <definedName name="_xlnm.Print_Area" localSheetId="1">'Tabelle 2'!$A$1:$M$57</definedName>
    <definedName name="_xlnm.Print_Area" localSheetId="2">'Tabelle 3'!$A$1:$M$57</definedName>
    <definedName name="_xlnm.Print_Titles" localSheetId="0">'Tabelle 1'!$A:$A,'Tabelle 1'!$16:$17</definedName>
    <definedName name="_xlnm.Print_Titles" localSheetId="1">'Tabelle 2'!$A:$A,'Tabelle 2'!$2:$3</definedName>
    <definedName name="_xlnm.Print_Titles" localSheetId="2">'Tabelle 3'!$A:$A,'Tabelle 3'!$2:$3</definedName>
  </definedNames>
  <calcPr calcId="125725"/>
</workbook>
</file>

<file path=xl/calcChain.xml><?xml version="1.0" encoding="utf-8"?>
<calcChain xmlns="http://schemas.openxmlformats.org/spreadsheetml/2006/main">
  <c r="I10" i="5"/>
  <c r="I9"/>
  <c r="I8"/>
  <c r="E8"/>
  <c r="E10"/>
  <c r="E9"/>
  <c r="G8"/>
  <c r="G12" l="1"/>
  <c r="G10"/>
  <c r="G9"/>
  <c r="G35" l="1"/>
  <c r="G13" s="1"/>
  <c r="G36"/>
  <c r="K36" s="1"/>
  <c r="G37"/>
  <c r="G38"/>
  <c r="G39"/>
  <c r="G40"/>
  <c r="K40" s="1"/>
  <c r="G41"/>
  <c r="G42"/>
  <c r="G43"/>
  <c r="I43" s="1"/>
  <c r="G44"/>
  <c r="K44" s="1"/>
  <c r="G45"/>
  <c r="G46"/>
  <c r="G47"/>
  <c r="G48"/>
  <c r="K48" s="1"/>
  <c r="G49"/>
  <c r="I49" s="1"/>
  <c r="G50"/>
  <c r="G51"/>
  <c r="J51" s="1"/>
  <c r="K35"/>
  <c r="K37"/>
  <c r="K38"/>
  <c r="K39"/>
  <c r="K41"/>
  <c r="K42"/>
  <c r="K43"/>
  <c r="K45"/>
  <c r="K46"/>
  <c r="K47"/>
  <c r="K49"/>
  <c r="K50"/>
  <c r="H35"/>
  <c r="I35"/>
  <c r="J35"/>
  <c r="I36"/>
  <c r="H37"/>
  <c r="I37"/>
  <c r="J37"/>
  <c r="H38"/>
  <c r="I38"/>
  <c r="J38"/>
  <c r="H39"/>
  <c r="I39"/>
  <c r="J39"/>
  <c r="I40"/>
  <c r="H41"/>
  <c r="I41"/>
  <c r="J41"/>
  <c r="H42"/>
  <c r="I42"/>
  <c r="J42"/>
  <c r="H43"/>
  <c r="J43"/>
  <c r="I44"/>
  <c r="H45"/>
  <c r="I45"/>
  <c r="J45"/>
  <c r="H46"/>
  <c r="I46"/>
  <c r="H47"/>
  <c r="I47"/>
  <c r="J47"/>
  <c r="I48"/>
  <c r="H49"/>
  <c r="J49"/>
  <c r="H50"/>
  <c r="I50"/>
  <c r="J50"/>
  <c r="H51"/>
  <c r="I51"/>
  <c r="K51"/>
  <c r="G17"/>
  <c r="K17" s="1"/>
  <c r="G18"/>
  <c r="K18" s="1"/>
  <c r="G19"/>
  <c r="I19" s="1"/>
  <c r="G20"/>
  <c r="I20" s="1"/>
  <c r="G21"/>
  <c r="I21" s="1"/>
  <c r="G22"/>
  <c r="I22" s="1"/>
  <c r="G23"/>
  <c r="I23" s="1"/>
  <c r="G24"/>
  <c r="I24" s="1"/>
  <c r="G25"/>
  <c r="I25" s="1"/>
  <c r="G26"/>
  <c r="I26" s="1"/>
  <c r="G27"/>
  <c r="I27" s="1"/>
  <c r="G28"/>
  <c r="I28" s="1"/>
  <c r="G29"/>
  <c r="I29" s="1"/>
  <c r="G30"/>
  <c r="I30" s="1"/>
  <c r="G31"/>
  <c r="I31" s="1"/>
  <c r="G32"/>
  <c r="I32" s="1"/>
  <c r="G33"/>
  <c r="I33" s="1"/>
  <c r="G34"/>
  <c r="I34" s="1"/>
  <c r="G16"/>
  <c r="I16" s="1"/>
  <c r="J46" l="1"/>
  <c r="G11"/>
  <c r="H48"/>
  <c r="H44"/>
  <c r="H40"/>
  <c r="H36"/>
  <c r="J48"/>
  <c r="J44"/>
  <c r="J40"/>
  <c r="J36"/>
  <c r="J31"/>
  <c r="J27"/>
  <c r="J19"/>
  <c r="K33"/>
  <c r="K29"/>
  <c r="K25"/>
  <c r="K21"/>
  <c r="J32"/>
  <c r="J28"/>
  <c r="J24"/>
  <c r="K34"/>
  <c r="K30"/>
  <c r="K26"/>
  <c r="K22"/>
  <c r="J33"/>
  <c r="J29"/>
  <c r="J25"/>
  <c r="K16"/>
  <c r="K31"/>
  <c r="K27"/>
  <c r="K23"/>
  <c r="K19"/>
  <c r="J34"/>
  <c r="J30"/>
  <c r="J26"/>
  <c r="K32"/>
  <c r="K28"/>
  <c r="K24"/>
  <c r="K20"/>
  <c r="J23"/>
  <c r="J22"/>
  <c r="J21"/>
  <c r="J20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J16"/>
  <c r="I18"/>
  <c r="I17"/>
  <c r="G4" s="1"/>
  <c r="J18"/>
  <c r="J17"/>
  <c r="G3" l="1"/>
  <c r="G6"/>
  <c r="F5"/>
  <c r="G5"/>
  <c r="F4"/>
  <c r="F3"/>
  <c r="F6"/>
</calcChain>
</file>

<file path=xl/sharedStrings.xml><?xml version="1.0" encoding="utf-8"?>
<sst xmlns="http://schemas.openxmlformats.org/spreadsheetml/2006/main" count="191" uniqueCount="78">
  <si>
    <t xml:space="preserve">Überschrift Vorlage </t>
  </si>
  <si>
    <t>Standard-Arbeitsblatt in Excel</t>
  </si>
  <si>
    <t xml:space="preserve">Funktionalitäten </t>
  </si>
  <si>
    <t>1.</t>
  </si>
  <si>
    <t>2.</t>
  </si>
  <si>
    <t xml:space="preserve">3. </t>
  </si>
  <si>
    <t xml:space="preserve">4. </t>
  </si>
  <si>
    <t xml:space="preserve">5. </t>
  </si>
  <si>
    <t xml:space="preserve">SHS_Standard </t>
  </si>
  <si>
    <t xml:space="preserve">SHS_Text </t>
  </si>
  <si>
    <t xml:space="preserve">SHS_Datum </t>
  </si>
  <si>
    <t xml:space="preserve">SHS_Buchhaltung </t>
  </si>
  <si>
    <t>SHS_€</t>
  </si>
  <si>
    <t>SHS_%</t>
  </si>
  <si>
    <t xml:space="preserve">Beispieltext </t>
  </si>
  <si>
    <t>Diese Vorlage dient der täglichen und konsistenen Ausarbeitung von Excelsheets.</t>
  </si>
  <si>
    <t>Arbeitsblattvorlage im Hoch- &amp; Querformat verfügbar. (Bei Bedarf weiterer Seiten Arbeitsblätter kopieren)</t>
  </si>
  <si>
    <t>Überschriftsbalken mit fixiertem Fenster.</t>
  </si>
  <si>
    <t>Nach SHS-Vorlagen programmierte Zahlen-, Schrift- &amp; Farbvorlagen.</t>
  </si>
  <si>
    <t>Druckbereich</t>
  </si>
  <si>
    <t xml:space="preserve">Drucktiteln </t>
  </si>
  <si>
    <t xml:space="preserve">Kopf- &amp; Fußzeilen </t>
  </si>
  <si>
    <t>S/W und farbig leßbar.</t>
  </si>
  <si>
    <t>Optimiert für EXCEL 2007</t>
  </si>
  <si>
    <t>Farbvorlage:</t>
  </si>
  <si>
    <t>Druckfertige Formatierung:</t>
  </si>
  <si>
    <t>SHS_Standard Formatvorlage</t>
  </si>
  <si>
    <t xml:space="preserve">1. </t>
  </si>
  <si>
    <t>Schrift:</t>
  </si>
  <si>
    <t>Schriftgröße 11</t>
  </si>
  <si>
    <t xml:space="preserve">2. </t>
  </si>
  <si>
    <t>Formatvorlage:</t>
  </si>
  <si>
    <t>SHS_Standard (zu finden unter: Seitenlayout --&gt; Desings --&gt; Designfarben)</t>
  </si>
  <si>
    <t>(Stand: 23.05.2012)</t>
  </si>
  <si>
    <t>Arial (zu finden unter: Seitenlayout --&gt; Designs --&gt; Schriftarten)</t>
  </si>
  <si>
    <t>Depot</t>
  </si>
  <si>
    <t>Aktie</t>
  </si>
  <si>
    <t>Branche</t>
  </si>
  <si>
    <t xml:space="preserve">Datum </t>
  </si>
  <si>
    <t>Einzahlung</t>
  </si>
  <si>
    <t>Auszahlung</t>
  </si>
  <si>
    <t>Summe</t>
  </si>
  <si>
    <t>Zinsfuß</t>
  </si>
  <si>
    <t>Deutsche Bank</t>
  </si>
  <si>
    <t>Cortal Consors</t>
  </si>
  <si>
    <t>Testdepot</t>
  </si>
  <si>
    <t>Lynas</t>
  </si>
  <si>
    <t>Molycorp</t>
  </si>
  <si>
    <t>SGL Carbon</t>
  </si>
  <si>
    <t>Focus Graphite</t>
  </si>
  <si>
    <t>Seltene Erden</t>
  </si>
  <si>
    <t>Carbon</t>
  </si>
  <si>
    <t>Prüfsumme Depot</t>
  </si>
  <si>
    <t>Prüfsumme Aktie</t>
  </si>
  <si>
    <t>Prüfsumme Branche</t>
  </si>
  <si>
    <t>Zinsfuß Depot</t>
  </si>
  <si>
    <t>Zinsfuß Aktien</t>
  </si>
  <si>
    <t>Zinsfuß Branche</t>
  </si>
  <si>
    <t>Zinsfuß bei allen Kriterien</t>
  </si>
  <si>
    <t>Prüfsumme Gesamt</t>
  </si>
  <si>
    <t>Silber</t>
  </si>
  <si>
    <t>First Majestic</t>
  </si>
  <si>
    <t>Minco</t>
  </si>
  <si>
    <t>Positiv</t>
  </si>
  <si>
    <t>Negativ</t>
  </si>
  <si>
    <t>Eingabefeld der Suchkritierien</t>
  </si>
  <si>
    <t>Summe Lynas</t>
  </si>
  <si>
    <t>Summe Focus Graphite</t>
  </si>
  <si>
    <t>Summe Molycorp</t>
  </si>
  <si>
    <t>Summe SGL Carbon</t>
  </si>
  <si>
    <t>Summe First Majestic</t>
  </si>
  <si>
    <t>Summe Minco</t>
  </si>
  <si>
    <t>Summe Deutsche Bank</t>
  </si>
  <si>
    <t>Summe Cortal Consors</t>
  </si>
  <si>
    <t>Summe Testdepot</t>
  </si>
  <si>
    <t>Summe Seltene Erden</t>
  </si>
  <si>
    <t>Summe Carbon</t>
  </si>
  <si>
    <t>Summe Silber</t>
  </si>
</sst>
</file>

<file path=xl/styles.xml><?xml version="1.0" encoding="utf-8"?>
<styleSheet xmlns="http://schemas.openxmlformats.org/spreadsheetml/2006/main">
  <numFmts count="6">
    <numFmt numFmtId="164" formatCode="#,##0\ ;[Red]\-#,##0\ ;"/>
    <numFmt numFmtId="165" formatCode="#,##0\ &quot;€&quot;\ ;[Red]\-#,##0\ &quot;€&quot;\ "/>
    <numFmt numFmtId="166" formatCode="#,##0.00\ &quot;€&quot;\ ;[Red]\-#,##0.00\ &quot;€&quot;\ "/>
    <numFmt numFmtId="167" formatCode="#,##0.0\ %\ ;[Red]\-#,##0.0\ %\ "/>
    <numFmt numFmtId="168" formatCode="dd/mm/yyyy\ "/>
    <numFmt numFmtId="169" formatCode="#,##0\ ;[Red]\-#,##0\ ;\ 0\ "/>
  </numFmts>
  <fonts count="7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  <scheme val="minor"/>
    </font>
    <font>
      <b/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378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76FAC"/>
        <bgColor indexed="64"/>
      </patternFill>
    </fill>
    <fill>
      <patternFill patternType="solid">
        <fgColor rgb="FFFCD900"/>
        <bgColor indexed="64"/>
      </patternFill>
    </fill>
    <fill>
      <patternFill patternType="solid">
        <fgColor rgb="FFD0DDF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164" fontId="0" fillId="0" borderId="0" applyFill="0" applyBorder="0" applyAlignment="0" applyProtection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167" fontId="1" fillId="0" borderId="0" applyFill="0" applyBorder="0" applyAlignment="0" applyProtection="0"/>
    <xf numFmtId="169" fontId="1" fillId="0" borderId="0" applyFill="0" applyBorder="0" applyAlignment="0" applyProtection="0"/>
    <xf numFmtId="167" fontId="1" fillId="0" borderId="0" applyFill="0" applyBorder="0" applyAlignment="0" applyProtection="0">
      <alignment vertical="top"/>
    </xf>
    <xf numFmtId="166" fontId="1" fillId="0" borderId="0" applyFill="0" applyBorder="0" applyAlignment="0" applyProtection="0">
      <alignment vertical="top"/>
    </xf>
    <xf numFmtId="49" fontId="1" fillId="0" borderId="0" applyFill="0" applyBorder="0" applyProtection="0">
      <alignment vertical="top"/>
    </xf>
    <xf numFmtId="168" fontId="1" fillId="0" borderId="0" applyFill="0" applyBorder="0" applyAlignment="0" applyProtection="0">
      <alignment vertical="top"/>
    </xf>
  </cellStyleXfs>
  <cellXfs count="31">
    <xf numFmtId="164" fontId="0" fillId="0" borderId="0" xfId="0"/>
    <xf numFmtId="169" fontId="1" fillId="0" borderId="0" xfId="4" applyAlignment="1">
      <alignment vertical="top"/>
    </xf>
    <xf numFmtId="169" fontId="1" fillId="2" borderId="0" xfId="4" applyFill="1" applyAlignment="1">
      <alignment vertical="top"/>
    </xf>
    <xf numFmtId="169" fontId="1" fillId="0" borderId="0" xfId="4" applyFill="1" applyAlignment="1">
      <alignment vertical="top"/>
    </xf>
    <xf numFmtId="169" fontId="2" fillId="2" borderId="0" xfId="4" applyFont="1" applyFill="1" applyAlignment="1">
      <alignment vertical="top"/>
    </xf>
    <xf numFmtId="49" fontId="1" fillId="0" borderId="0" xfId="7">
      <alignment vertical="top"/>
    </xf>
    <xf numFmtId="164" fontId="3" fillId="0" borderId="0" xfId="0" applyFont="1"/>
    <xf numFmtId="164" fontId="4" fillId="0" borderId="0" xfId="0" applyFont="1"/>
    <xf numFmtId="164" fontId="0" fillId="0" borderId="0" xfId="0" applyAlignment="1">
      <alignment horizontal="left" vertical="top"/>
    </xf>
    <xf numFmtId="164" fontId="0" fillId="0" borderId="0" xfId="0" applyAlignment="1">
      <alignment horizontal="left" vertical="top" wrapText="1"/>
    </xf>
    <xf numFmtId="168" fontId="1" fillId="0" borderId="0" xfId="8" applyAlignment="1"/>
    <xf numFmtId="166" fontId="1" fillId="0" borderId="0" xfId="6" applyAlignment="1"/>
    <xf numFmtId="165" fontId="1" fillId="0" borderId="0" xfId="2" applyAlignment="1"/>
    <xf numFmtId="164" fontId="1" fillId="0" borderId="0" xfId="1"/>
    <xf numFmtId="167" fontId="1" fillId="0" borderId="0" xfId="3" applyAlignment="1"/>
    <xf numFmtId="164" fontId="0" fillId="0" borderId="0" xfId="0" applyAlignment="1">
      <alignment vertical="top" wrapText="1"/>
    </xf>
    <xf numFmtId="0" fontId="5" fillId="0" borderId="0" xfId="0" applyNumberFormat="1" applyFont="1"/>
    <xf numFmtId="0" fontId="0" fillId="0" borderId="0" xfId="0" applyNumberFormat="1" applyFill="1"/>
    <xf numFmtId="0" fontId="0" fillId="0" borderId="0" xfId="0" applyNumberFormat="1"/>
    <xf numFmtId="14" fontId="0" fillId="0" borderId="0" xfId="0" applyNumberFormat="1"/>
    <xf numFmtId="2" fontId="0" fillId="0" borderId="0" xfId="0" applyNumberFormat="1"/>
    <xf numFmtId="0" fontId="0" fillId="3" borderId="0" xfId="0" applyNumberFormat="1" applyFill="1"/>
    <xf numFmtId="0" fontId="6" fillId="4" borderId="1" xfId="0" applyNumberFormat="1" applyFont="1" applyFill="1" applyBorder="1" applyAlignment="1">
      <alignment horizontal="center" wrapText="1"/>
    </xf>
    <xf numFmtId="0" fontId="6" fillId="4" borderId="1" xfId="0" applyNumberFormat="1" applyFont="1" applyFill="1" applyBorder="1" applyAlignment="1">
      <alignment horizontal="center"/>
    </xf>
    <xf numFmtId="169" fontId="1" fillId="4" borderId="0" xfId="4" applyFill="1" applyAlignment="1">
      <alignment vertical="top"/>
    </xf>
    <xf numFmtId="0" fontId="0" fillId="5" borderId="0" xfId="0" applyNumberFormat="1" applyFill="1"/>
    <xf numFmtId="0" fontId="0" fillId="6" borderId="0" xfId="0" applyNumberFormat="1" applyFill="1"/>
    <xf numFmtId="0" fontId="0" fillId="6" borderId="0" xfId="0" applyNumberFormat="1" applyFill="1" applyAlignment="1">
      <alignment wrapText="1"/>
    </xf>
    <xf numFmtId="167" fontId="1" fillId="0" borderId="0" xfId="3" applyAlignment="1">
      <alignment vertical="top"/>
    </xf>
    <xf numFmtId="164" fontId="0" fillId="0" borderId="0" xfId="0" applyAlignment="1">
      <alignment horizontal="left" vertical="top" wrapText="1"/>
    </xf>
    <xf numFmtId="169" fontId="0" fillId="0" borderId="0" xfId="4" applyFont="1" applyAlignment="1">
      <alignment vertical="top"/>
    </xf>
  </cellXfs>
  <cellStyles count="9">
    <cellStyle name="Dezimal" xfId="1" builtinId="3" customBuiltin="1"/>
    <cellStyle name="Prozent" xfId="3" builtinId="5" customBuiltin="1"/>
    <cellStyle name="SHS_%" xfId="5"/>
    <cellStyle name="SHS_Buchhaltung" xfId="6"/>
    <cellStyle name="SHS_Datum" xfId="8"/>
    <cellStyle name="SHS_Standard" xfId="4"/>
    <cellStyle name="SHS_Text" xfId="7"/>
    <cellStyle name="Standard" xfId="0" builtinId="0" customBuiltin="1"/>
    <cellStyle name="Währung" xfId="2" builtinId="4" customBuiltin="1"/>
  </cellStyles>
  <dxfs count="0"/>
  <tableStyles count="0" defaultTableStyle="TableStyleMedium9" defaultPivotStyle="PivotStyleLight16"/>
  <colors>
    <mruColors>
      <color rgb="FFD0DDF1"/>
      <color rgb="FFFCD900"/>
      <color rgb="FF476FAC"/>
      <color rgb="FF00378B"/>
      <color rgb="FFFBF11B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-Design">
  <a:themeElements>
    <a:clrScheme name="SHS_Standard">
      <a:dk1>
        <a:srgbClr val="000000"/>
      </a:dk1>
      <a:lt1>
        <a:sysClr val="window" lastClr="FFFFFF"/>
      </a:lt1>
      <a:dk2>
        <a:srgbClr val="000000"/>
      </a:dk2>
      <a:lt2>
        <a:srgbClr val="5076B1"/>
      </a:lt2>
      <a:accent1>
        <a:srgbClr val="183884"/>
      </a:accent1>
      <a:accent2>
        <a:srgbClr val="CC0000"/>
      </a:accent2>
      <a:accent3>
        <a:srgbClr val="FFFFFF"/>
      </a:accent3>
      <a:accent4>
        <a:srgbClr val="000000"/>
      </a:accent4>
      <a:accent5>
        <a:srgbClr val="ABAEC2"/>
      </a:accent5>
      <a:accent6>
        <a:srgbClr val="CC0000"/>
      </a:accent6>
      <a:hlink>
        <a:srgbClr val="B6D3EF"/>
      </a:hlink>
      <a:folHlink>
        <a:srgbClr val="5076B1"/>
      </a:folHlink>
    </a:clrScheme>
    <a:fontScheme name="SHS_Standard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2"/>
  <dimension ref="A1:M52"/>
  <sheetViews>
    <sheetView tabSelected="1" view="pageBreakPreview" zoomScaleNormal="100" zoomScaleSheetLayoutView="100" workbookViewId="0">
      <selection activeCell="I8" sqref="I8:I10"/>
    </sheetView>
  </sheetViews>
  <sheetFormatPr baseColWidth="10" defaultRowHeight="14.25"/>
  <cols>
    <col min="1" max="1" width="14.25" style="1" customWidth="1"/>
    <col min="2" max="2" width="12.75" style="1" customWidth="1"/>
    <col min="3" max="9" width="14.25" style="1" customWidth="1"/>
    <col min="10" max="10" width="14.5" style="1" customWidth="1"/>
    <col min="11" max="17" width="14.25" style="1" customWidth="1"/>
    <col min="18" max="16384" width="11" style="1"/>
  </cols>
  <sheetData>
    <row r="1" spans="1:13" s="24" customFormat="1" ht="24.75" customHeight="1">
      <c r="A1" s="22" t="s">
        <v>65</v>
      </c>
      <c r="B1" s="23"/>
      <c r="C1" s="23"/>
      <c r="D1" s="23"/>
      <c r="E1" s="23" t="s">
        <v>42</v>
      </c>
      <c r="F1" s="23"/>
      <c r="G1" s="23"/>
      <c r="H1" s="23"/>
      <c r="I1" s="23"/>
      <c r="J1" s="23"/>
      <c r="K1" s="23"/>
    </row>
    <row r="2" spans="1:13">
      <c r="A2" s="26" t="s">
        <v>35</v>
      </c>
      <c r="B2" s="26" t="s">
        <v>36</v>
      </c>
      <c r="C2" s="26" t="s">
        <v>37</v>
      </c>
      <c r="E2" s="26"/>
      <c r="F2" s="26" t="s">
        <v>63</v>
      </c>
      <c r="G2" s="26" t="s">
        <v>64</v>
      </c>
    </row>
    <row r="3" spans="1:13">
      <c r="A3" s="25" t="s">
        <v>43</v>
      </c>
      <c r="B3" s="25" t="s">
        <v>46</v>
      </c>
      <c r="C3" s="25" t="s">
        <v>50</v>
      </c>
      <c r="E3" s="27" t="s">
        <v>55</v>
      </c>
      <c r="F3" s="28">
        <f>XIRR(H16:H51,D16:D51)</f>
        <v>-1.2809958308935165E-2</v>
      </c>
      <c r="G3" s="28">
        <f>XIRR(H16:H51,D16:D51,-0.1)</f>
        <v>-1.2809958308935165E-2</v>
      </c>
    </row>
    <row r="4" spans="1:13">
      <c r="A4" s="25" t="s">
        <v>44</v>
      </c>
      <c r="B4" s="25" t="s">
        <v>49</v>
      </c>
      <c r="C4" s="25" t="s">
        <v>51</v>
      </c>
      <c r="D4" s="16"/>
      <c r="E4" s="27" t="s">
        <v>56</v>
      </c>
      <c r="F4" s="28">
        <f>XIRR(I16:I51,D16:D51)</f>
        <v>-1.2809958308935165E-2</v>
      </c>
      <c r="G4" s="28">
        <f>XIRR(I16:I51,D16:D51,-0.1)</f>
        <v>-1.2809958308935165E-2</v>
      </c>
    </row>
    <row r="5" spans="1:13">
      <c r="A5" s="25" t="s">
        <v>45</v>
      </c>
      <c r="B5" s="25" t="s">
        <v>47</v>
      </c>
      <c r="C5" s="25" t="s">
        <v>60</v>
      </c>
      <c r="E5" s="27" t="s">
        <v>57</v>
      </c>
      <c r="F5" s="28">
        <f>XIRR(J16:J51,D16:D51)</f>
        <v>-1.2809958308935165E-2</v>
      </c>
      <c r="G5" s="28">
        <f>XIRR(J16:J51,D16:D51,-0.1)</f>
        <v>-1.2809958308935165E-2</v>
      </c>
      <c r="L5" s="21"/>
    </row>
    <row r="6" spans="1:13" ht="28.5">
      <c r="A6" s="18"/>
      <c r="B6" s="25" t="s">
        <v>48</v>
      </c>
      <c r="E6" s="27" t="s">
        <v>58</v>
      </c>
      <c r="F6" s="28">
        <f>XIRR(K16:K51,D16:D51)</f>
        <v>-1.2809958308935165E-2</v>
      </c>
      <c r="G6" s="28">
        <f>XIRR(K16:K51,D16:D51,-0.1)</f>
        <v>-1.2809958308935165E-2</v>
      </c>
      <c r="L6" s="21"/>
    </row>
    <row r="7" spans="1:13">
      <c r="A7" s="18"/>
      <c r="B7" s="25" t="s">
        <v>61</v>
      </c>
      <c r="E7" s="18"/>
      <c r="L7" s="21"/>
    </row>
    <row r="8" spans="1:13" ht="28.5">
      <c r="B8" s="25" t="s">
        <v>62</v>
      </c>
      <c r="D8" s="27" t="s">
        <v>72</v>
      </c>
      <c r="E8" s="18">
        <f>SUMIFS(G16:G51,A16:A51,"Deutsche Bank")</f>
        <v>-967</v>
      </c>
      <c r="F8" s="27" t="s">
        <v>66</v>
      </c>
      <c r="G8" s="1">
        <f>SUMIFS(G16:G51,B16:B51,"Lynas")</f>
        <v>1102</v>
      </c>
      <c r="H8" s="30" t="s">
        <v>75</v>
      </c>
      <c r="I8" s="1">
        <f>SUMIFS(G16:G51,C16:C51,"Seltene Erden")</f>
        <v>-1034</v>
      </c>
      <c r="L8" s="18"/>
    </row>
    <row r="9" spans="1:13" ht="28.5">
      <c r="D9" s="27" t="s">
        <v>73</v>
      </c>
      <c r="E9" s="18">
        <f>SUMIFS(G16:G51,A16:A51,"Cortal Consors")</f>
        <v>577</v>
      </c>
      <c r="F9" s="27" t="s">
        <v>67</v>
      </c>
      <c r="G9" s="1">
        <f>SUMIFS(G16:G51,B16:B51,"Focus Graphite")</f>
        <v>-2022</v>
      </c>
      <c r="H9" s="30" t="s">
        <v>76</v>
      </c>
      <c r="I9" s="1">
        <f>SUMIFS(G16:G51,C16:C51,"Carbon")</f>
        <v>-3182</v>
      </c>
      <c r="L9" s="18"/>
    </row>
    <row r="10" spans="1:13" ht="28.5">
      <c r="D10" s="27" t="s">
        <v>74</v>
      </c>
      <c r="E10" s="18">
        <f>SUMIFS(G16:G51,A16:A51,"Testdepot")</f>
        <v>234</v>
      </c>
      <c r="F10" s="27" t="s">
        <v>68</v>
      </c>
      <c r="G10" s="1">
        <f>SUMIFS(G16:G51,B16:B51,"Molycorp")</f>
        <v>-1805</v>
      </c>
      <c r="H10" s="30" t="s">
        <v>77</v>
      </c>
      <c r="I10" s="1">
        <f>SUMIFS(G16:G51,C16:C51,"Silber")</f>
        <v>4060</v>
      </c>
    </row>
    <row r="11" spans="1:13" ht="28.5">
      <c r="E11" s="18"/>
      <c r="F11" s="27" t="s">
        <v>69</v>
      </c>
      <c r="G11" s="1">
        <f>SUMIFS(G16:G51,B16:B51,"SGL Carbon")</f>
        <v>-1582</v>
      </c>
    </row>
    <row r="12" spans="1:13" ht="28.5">
      <c r="E12" s="18"/>
      <c r="F12" s="27" t="s">
        <v>70</v>
      </c>
      <c r="G12" s="1">
        <f>SUMIFS(G16:G51,B16:B51,"First Majestic")</f>
        <v>3742</v>
      </c>
    </row>
    <row r="13" spans="1:13">
      <c r="F13" s="27" t="s">
        <v>71</v>
      </c>
      <c r="G13" s="1">
        <f>SUMIFS(G16:G51,B16:B51,"Minco")</f>
        <v>409</v>
      </c>
    </row>
    <row r="15" spans="1:13" s="18" customFormat="1">
      <c r="A15" s="26" t="s">
        <v>35</v>
      </c>
      <c r="B15" s="26" t="s">
        <v>36</v>
      </c>
      <c r="C15" s="26" t="s">
        <v>37</v>
      </c>
      <c r="D15" s="26" t="s">
        <v>38</v>
      </c>
      <c r="E15" s="26" t="s">
        <v>39</v>
      </c>
      <c r="F15" s="26" t="s">
        <v>40</v>
      </c>
      <c r="G15" s="26" t="s">
        <v>41</v>
      </c>
      <c r="H15" s="26" t="s">
        <v>52</v>
      </c>
      <c r="I15" s="26" t="s">
        <v>53</v>
      </c>
      <c r="J15" s="26" t="s">
        <v>54</v>
      </c>
      <c r="K15" s="26" t="s">
        <v>59</v>
      </c>
    </row>
    <row r="16" spans="1:13" s="18" customFormat="1">
      <c r="A16" s="17" t="s">
        <v>43</v>
      </c>
      <c r="B16" s="18" t="s">
        <v>46</v>
      </c>
      <c r="C16" s="17" t="s">
        <v>50</v>
      </c>
      <c r="D16" s="19">
        <v>39667</v>
      </c>
      <c r="E16" s="18">
        <v>-300</v>
      </c>
      <c r="F16" s="20">
        <v>0</v>
      </c>
      <c r="G16" s="20">
        <f>SUM(E16:F16)</f>
        <v>-300</v>
      </c>
      <c r="H16" s="18">
        <f t="shared" ref="H16:H51" si="0">IF((A16=$A$3)+(A16=$A$4)+(A16=$A$5),G16,0)</f>
        <v>-300</v>
      </c>
      <c r="I16" s="18">
        <f t="shared" ref="I16:I51" si="1">IF((B16=$B$3)+(B16=$B$4)+(B16=$B$5)+(B16=$B$6)+(B16=$B$7)+(B16=$B$8),G16,0)</f>
        <v>-300</v>
      </c>
      <c r="J16" s="18">
        <f t="shared" ref="J16:J51" si="2">IF((C16=$C$3)+(C16=$C$4)+(C16=$C$5),G16,0)</f>
        <v>-300</v>
      </c>
      <c r="K16" s="18">
        <f t="shared" ref="K16:K50" si="3">IF(((A16=$A$3)+(A16=$A$4)+(A16=$A$5))*((B16=$B$3)+(B16=$B$4)+(B16=$B$5)+(B16=$B$6)+(B16=$B$7)+(B16=$B$8))*((C16=$C$3)+(C16=$C$4)+(C16=$C$5)),G16,0)</f>
        <v>-300</v>
      </c>
      <c r="M16" s="19"/>
    </row>
    <row r="17" spans="1:13" s="18" customFormat="1">
      <c r="A17" s="17" t="s">
        <v>43</v>
      </c>
      <c r="B17" s="18" t="s">
        <v>46</v>
      </c>
      <c r="C17" s="17" t="s">
        <v>50</v>
      </c>
      <c r="D17" s="19">
        <v>39807</v>
      </c>
      <c r="E17" s="18">
        <v>-1000</v>
      </c>
      <c r="F17" s="20">
        <v>0</v>
      </c>
      <c r="G17" s="20">
        <f t="shared" ref="G17:G51" si="4">SUM(E17:F17)</f>
        <v>-1000</v>
      </c>
      <c r="H17" s="18">
        <f t="shared" si="0"/>
        <v>-1000</v>
      </c>
      <c r="I17" s="18">
        <f t="shared" si="1"/>
        <v>-1000</v>
      </c>
      <c r="J17" s="18">
        <f t="shared" si="2"/>
        <v>-1000</v>
      </c>
      <c r="K17" s="18">
        <f t="shared" si="3"/>
        <v>-1000</v>
      </c>
      <c r="M17" s="19"/>
    </row>
    <row r="18" spans="1:13" s="18" customFormat="1">
      <c r="A18" s="17" t="s">
        <v>44</v>
      </c>
      <c r="B18" s="18" t="s">
        <v>49</v>
      </c>
      <c r="C18" s="17" t="s">
        <v>51</v>
      </c>
      <c r="D18" s="19">
        <v>39814</v>
      </c>
      <c r="E18" s="18">
        <v>-500</v>
      </c>
      <c r="F18" s="20">
        <v>0</v>
      </c>
      <c r="G18" s="20">
        <f t="shared" si="4"/>
        <v>-500</v>
      </c>
      <c r="H18" s="18">
        <f t="shared" si="0"/>
        <v>-500</v>
      </c>
      <c r="I18" s="18">
        <f t="shared" si="1"/>
        <v>-500</v>
      </c>
      <c r="J18" s="18">
        <f t="shared" si="2"/>
        <v>-500</v>
      </c>
      <c r="K18" s="18">
        <f t="shared" si="3"/>
        <v>-500</v>
      </c>
      <c r="M18" s="19"/>
    </row>
    <row r="19" spans="1:13" s="18" customFormat="1">
      <c r="A19" s="17" t="s">
        <v>44</v>
      </c>
      <c r="B19" s="18" t="s">
        <v>47</v>
      </c>
      <c r="C19" s="17" t="s">
        <v>50</v>
      </c>
      <c r="D19" s="19">
        <v>39867</v>
      </c>
      <c r="E19" s="18">
        <v>-100</v>
      </c>
      <c r="F19" s="20"/>
      <c r="G19" s="20">
        <f t="shared" si="4"/>
        <v>-100</v>
      </c>
      <c r="H19" s="18">
        <f t="shared" si="0"/>
        <v>-100</v>
      </c>
      <c r="I19" s="18">
        <f t="shared" si="1"/>
        <v>-100</v>
      </c>
      <c r="J19" s="18">
        <f t="shared" si="2"/>
        <v>-100</v>
      </c>
      <c r="K19" s="18">
        <f t="shared" si="3"/>
        <v>-100</v>
      </c>
      <c r="M19" s="19"/>
    </row>
    <row r="20" spans="1:13" s="18" customFormat="1">
      <c r="A20" s="17" t="s">
        <v>45</v>
      </c>
      <c r="B20" s="18" t="s">
        <v>48</v>
      </c>
      <c r="C20" s="17" t="s">
        <v>51</v>
      </c>
      <c r="D20" s="19">
        <v>39956</v>
      </c>
      <c r="E20" s="18">
        <v>-1000</v>
      </c>
      <c r="F20" s="20"/>
      <c r="G20" s="20">
        <f t="shared" si="4"/>
        <v>-1000</v>
      </c>
      <c r="H20" s="18">
        <f t="shared" si="0"/>
        <v>-1000</v>
      </c>
      <c r="I20" s="18">
        <f t="shared" si="1"/>
        <v>-1000</v>
      </c>
      <c r="J20" s="18">
        <f t="shared" si="2"/>
        <v>-1000</v>
      </c>
      <c r="K20" s="18">
        <f t="shared" si="3"/>
        <v>-1000</v>
      </c>
    </row>
    <row r="21" spans="1:13" s="18" customFormat="1">
      <c r="A21" s="17" t="s">
        <v>45</v>
      </c>
      <c r="B21" s="18" t="s">
        <v>61</v>
      </c>
      <c r="C21" s="17" t="s">
        <v>50</v>
      </c>
      <c r="D21" s="19">
        <v>40052</v>
      </c>
      <c r="E21" s="18">
        <v>-100</v>
      </c>
      <c r="F21" s="20"/>
      <c r="G21" s="20">
        <f t="shared" si="4"/>
        <v>-100</v>
      </c>
      <c r="H21" s="18">
        <f t="shared" si="0"/>
        <v>-100</v>
      </c>
      <c r="I21" s="18">
        <f t="shared" si="1"/>
        <v>-100</v>
      </c>
      <c r="J21" s="18">
        <f t="shared" si="2"/>
        <v>-100</v>
      </c>
      <c r="K21" s="18">
        <f t="shared" si="3"/>
        <v>-100</v>
      </c>
    </row>
    <row r="22" spans="1:13" s="18" customFormat="1">
      <c r="A22" s="17" t="s">
        <v>44</v>
      </c>
      <c r="B22" s="18" t="s">
        <v>62</v>
      </c>
      <c r="C22" s="17" t="s">
        <v>60</v>
      </c>
      <c r="D22" s="19">
        <v>40082</v>
      </c>
      <c r="E22" s="18">
        <v>-234</v>
      </c>
      <c r="F22" s="20"/>
      <c r="G22" s="20">
        <f t="shared" si="4"/>
        <v>-234</v>
      </c>
      <c r="H22" s="18">
        <f t="shared" si="0"/>
        <v>-234</v>
      </c>
      <c r="I22" s="18">
        <f t="shared" si="1"/>
        <v>-234</v>
      </c>
      <c r="J22" s="18">
        <f t="shared" si="2"/>
        <v>-234</v>
      </c>
      <c r="K22" s="18">
        <f t="shared" si="3"/>
        <v>-234</v>
      </c>
    </row>
    <row r="23" spans="1:13" s="18" customFormat="1">
      <c r="A23" s="17" t="s">
        <v>43</v>
      </c>
      <c r="B23" s="18" t="s">
        <v>61</v>
      </c>
      <c r="C23" s="17" t="s">
        <v>50</v>
      </c>
      <c r="D23" s="19">
        <v>40109</v>
      </c>
      <c r="E23" s="18">
        <v>-231</v>
      </c>
      <c r="F23" s="20"/>
      <c r="G23" s="20">
        <f t="shared" si="4"/>
        <v>-231</v>
      </c>
      <c r="H23" s="18">
        <f t="shared" si="0"/>
        <v>-231</v>
      </c>
      <c r="I23" s="18">
        <f t="shared" si="1"/>
        <v>-231</v>
      </c>
      <c r="J23" s="18">
        <f t="shared" si="2"/>
        <v>-231</v>
      </c>
      <c r="K23" s="18">
        <f t="shared" si="3"/>
        <v>-231</v>
      </c>
    </row>
    <row r="24" spans="1:13" s="18" customFormat="1">
      <c r="A24" s="17" t="s">
        <v>45</v>
      </c>
      <c r="B24" s="18" t="s">
        <v>62</v>
      </c>
      <c r="C24" s="17" t="s">
        <v>60</v>
      </c>
      <c r="D24" s="19">
        <v>40136</v>
      </c>
      <c r="E24" s="18">
        <v>-231</v>
      </c>
      <c r="F24" s="20"/>
      <c r="G24" s="20">
        <f t="shared" si="4"/>
        <v>-231</v>
      </c>
      <c r="H24" s="18">
        <f t="shared" si="0"/>
        <v>-231</v>
      </c>
      <c r="I24" s="18">
        <f t="shared" si="1"/>
        <v>-231</v>
      </c>
      <c r="J24" s="18">
        <f t="shared" si="2"/>
        <v>-231</v>
      </c>
      <c r="K24" s="18">
        <f t="shared" si="3"/>
        <v>-231</v>
      </c>
    </row>
    <row r="25" spans="1:13" s="18" customFormat="1">
      <c r="A25" s="17" t="s">
        <v>43</v>
      </c>
      <c r="B25" s="18" t="s">
        <v>46</v>
      </c>
      <c r="C25" s="17" t="s">
        <v>50</v>
      </c>
      <c r="D25" s="19">
        <v>40163</v>
      </c>
      <c r="F25" s="20">
        <v>1000</v>
      </c>
      <c r="G25" s="20">
        <f t="shared" si="4"/>
        <v>1000</v>
      </c>
      <c r="H25" s="18">
        <f t="shared" si="0"/>
        <v>1000</v>
      </c>
      <c r="I25" s="18">
        <f t="shared" si="1"/>
        <v>1000</v>
      </c>
      <c r="J25" s="18">
        <f t="shared" si="2"/>
        <v>1000</v>
      </c>
      <c r="K25" s="18">
        <f t="shared" si="3"/>
        <v>1000</v>
      </c>
    </row>
    <row r="26" spans="1:13" s="18" customFormat="1">
      <c r="A26" s="17" t="s">
        <v>43</v>
      </c>
      <c r="B26" s="18" t="s">
        <v>47</v>
      </c>
      <c r="C26" s="17" t="s">
        <v>50</v>
      </c>
      <c r="D26" s="19">
        <v>40190</v>
      </c>
      <c r="E26" s="18">
        <v>-1234</v>
      </c>
      <c r="F26" s="20"/>
      <c r="G26" s="20">
        <f t="shared" si="4"/>
        <v>-1234</v>
      </c>
      <c r="H26" s="18">
        <f t="shared" si="0"/>
        <v>-1234</v>
      </c>
      <c r="I26" s="18">
        <f t="shared" si="1"/>
        <v>-1234</v>
      </c>
      <c r="J26" s="18">
        <f t="shared" si="2"/>
        <v>-1234</v>
      </c>
      <c r="K26" s="18">
        <f t="shared" si="3"/>
        <v>-1234</v>
      </c>
    </row>
    <row r="27" spans="1:13" s="18" customFormat="1">
      <c r="A27" s="17" t="s">
        <v>44</v>
      </c>
      <c r="B27" s="18" t="s">
        <v>49</v>
      </c>
      <c r="C27" s="17" t="s">
        <v>51</v>
      </c>
      <c r="D27" s="19">
        <v>40217</v>
      </c>
      <c r="E27" s="18">
        <v>-849</v>
      </c>
      <c r="F27" s="20"/>
      <c r="G27" s="20">
        <f t="shared" si="4"/>
        <v>-849</v>
      </c>
      <c r="H27" s="18">
        <f t="shared" si="0"/>
        <v>-849</v>
      </c>
      <c r="I27" s="18">
        <f t="shared" si="1"/>
        <v>-849</v>
      </c>
      <c r="J27" s="18">
        <f t="shared" si="2"/>
        <v>-849</v>
      </c>
      <c r="K27" s="18">
        <f t="shared" si="3"/>
        <v>-849</v>
      </c>
    </row>
    <row r="28" spans="1:13" s="18" customFormat="1">
      <c r="A28" s="17" t="s">
        <v>43</v>
      </c>
      <c r="B28" s="18" t="s">
        <v>49</v>
      </c>
      <c r="C28" s="17" t="s">
        <v>51</v>
      </c>
      <c r="D28" s="19">
        <v>40244</v>
      </c>
      <c r="E28" s="18">
        <v>-132</v>
      </c>
      <c r="F28" s="20"/>
      <c r="G28" s="20">
        <f t="shared" si="4"/>
        <v>-132</v>
      </c>
      <c r="H28" s="18">
        <f t="shared" si="0"/>
        <v>-132</v>
      </c>
      <c r="I28" s="18">
        <f t="shared" si="1"/>
        <v>-132</v>
      </c>
      <c r="J28" s="18">
        <f t="shared" si="2"/>
        <v>-132</v>
      </c>
      <c r="K28" s="18">
        <f t="shared" si="3"/>
        <v>-132</v>
      </c>
    </row>
    <row r="29" spans="1:13" s="18" customFormat="1">
      <c r="A29" s="17" t="s">
        <v>45</v>
      </c>
      <c r="B29" s="18" t="s">
        <v>46</v>
      </c>
      <c r="C29" s="17" t="s">
        <v>50</v>
      </c>
      <c r="D29" s="19">
        <v>40271</v>
      </c>
      <c r="E29" s="18">
        <v>-657</v>
      </c>
      <c r="F29" s="20"/>
      <c r="G29" s="20">
        <f t="shared" si="4"/>
        <v>-657</v>
      </c>
      <c r="H29" s="18">
        <f t="shared" si="0"/>
        <v>-657</v>
      </c>
      <c r="I29" s="18">
        <f t="shared" si="1"/>
        <v>-657</v>
      </c>
      <c r="J29" s="18">
        <f t="shared" si="2"/>
        <v>-657</v>
      </c>
      <c r="K29" s="18">
        <f t="shared" si="3"/>
        <v>-657</v>
      </c>
    </row>
    <row r="30" spans="1:13" s="18" customFormat="1">
      <c r="A30" s="17" t="s">
        <v>45</v>
      </c>
      <c r="B30" s="18" t="s">
        <v>46</v>
      </c>
      <c r="C30" s="17" t="s">
        <v>50</v>
      </c>
      <c r="D30" s="19">
        <v>40298</v>
      </c>
      <c r="F30" s="20">
        <v>50</v>
      </c>
      <c r="G30" s="20">
        <f t="shared" si="4"/>
        <v>50</v>
      </c>
      <c r="H30" s="18">
        <f t="shared" si="0"/>
        <v>50</v>
      </c>
      <c r="I30" s="18">
        <f t="shared" si="1"/>
        <v>50</v>
      </c>
      <c r="J30" s="18">
        <f t="shared" si="2"/>
        <v>50</v>
      </c>
      <c r="K30" s="18">
        <f t="shared" si="3"/>
        <v>50</v>
      </c>
    </row>
    <row r="31" spans="1:13" s="18" customFormat="1">
      <c r="A31" s="17" t="s">
        <v>44</v>
      </c>
      <c r="B31" s="18" t="s">
        <v>49</v>
      </c>
      <c r="C31" s="17" t="s">
        <v>60</v>
      </c>
      <c r="D31" s="19">
        <v>40325</v>
      </c>
      <c r="F31" s="20">
        <v>37</v>
      </c>
      <c r="G31" s="20">
        <f t="shared" si="4"/>
        <v>37</v>
      </c>
      <c r="H31" s="18">
        <f t="shared" si="0"/>
        <v>37</v>
      </c>
      <c r="I31" s="18">
        <f t="shared" si="1"/>
        <v>37</v>
      </c>
      <c r="J31" s="18">
        <f t="shared" si="2"/>
        <v>37</v>
      </c>
      <c r="K31" s="18">
        <f t="shared" si="3"/>
        <v>37</v>
      </c>
    </row>
    <row r="32" spans="1:13" s="18" customFormat="1">
      <c r="A32" s="17" t="s">
        <v>43</v>
      </c>
      <c r="B32" s="18" t="s">
        <v>47</v>
      </c>
      <c r="C32" s="17" t="s">
        <v>50</v>
      </c>
      <c r="D32" s="19">
        <v>40352</v>
      </c>
      <c r="E32" s="18">
        <v>-58</v>
      </c>
      <c r="F32" s="20"/>
      <c r="G32" s="20">
        <f t="shared" si="4"/>
        <v>-58</v>
      </c>
      <c r="H32" s="18">
        <f t="shared" si="0"/>
        <v>-58</v>
      </c>
      <c r="I32" s="18">
        <f t="shared" si="1"/>
        <v>-58</v>
      </c>
      <c r="J32" s="18">
        <f t="shared" si="2"/>
        <v>-58</v>
      </c>
      <c r="K32" s="18">
        <f t="shared" si="3"/>
        <v>-58</v>
      </c>
    </row>
    <row r="33" spans="1:11" s="18" customFormat="1">
      <c r="A33" s="17" t="s">
        <v>45</v>
      </c>
      <c r="B33" s="18" t="s">
        <v>48</v>
      </c>
      <c r="C33" s="17" t="s">
        <v>51</v>
      </c>
      <c r="D33" s="19">
        <v>40379</v>
      </c>
      <c r="E33" s="18">
        <v>-123</v>
      </c>
      <c r="F33" s="20"/>
      <c r="G33" s="20">
        <f t="shared" si="4"/>
        <v>-123</v>
      </c>
      <c r="H33" s="18">
        <f t="shared" si="0"/>
        <v>-123</v>
      </c>
      <c r="I33" s="18">
        <f t="shared" si="1"/>
        <v>-123</v>
      </c>
      <c r="J33" s="18">
        <f t="shared" si="2"/>
        <v>-123</v>
      </c>
      <c r="K33" s="18">
        <f t="shared" si="3"/>
        <v>-123</v>
      </c>
    </row>
    <row r="34" spans="1:11" s="18" customFormat="1">
      <c r="A34" s="17" t="s">
        <v>43</v>
      </c>
      <c r="B34" s="18" t="s">
        <v>61</v>
      </c>
      <c r="C34" s="17" t="s">
        <v>60</v>
      </c>
      <c r="D34" s="19">
        <v>40406</v>
      </c>
      <c r="E34" s="18">
        <v>-13</v>
      </c>
      <c r="F34" s="20"/>
      <c r="G34" s="20">
        <f t="shared" si="4"/>
        <v>-13</v>
      </c>
      <c r="H34" s="18">
        <f t="shared" si="0"/>
        <v>-13</v>
      </c>
      <c r="I34" s="18">
        <f t="shared" si="1"/>
        <v>-13</v>
      </c>
      <c r="J34" s="18">
        <f t="shared" si="2"/>
        <v>-13</v>
      </c>
      <c r="K34" s="18">
        <f t="shared" si="3"/>
        <v>-13</v>
      </c>
    </row>
    <row r="35" spans="1:11">
      <c r="A35" s="17" t="s">
        <v>43</v>
      </c>
      <c r="B35" s="18" t="s">
        <v>62</v>
      </c>
      <c r="C35" s="17" t="s">
        <v>60</v>
      </c>
      <c r="D35" s="19">
        <v>40433</v>
      </c>
      <c r="E35" s="1">
        <v>-421</v>
      </c>
      <c r="G35" s="20">
        <f t="shared" si="4"/>
        <v>-421</v>
      </c>
      <c r="H35" s="18">
        <f t="shared" si="0"/>
        <v>-421</v>
      </c>
      <c r="I35" s="18">
        <f t="shared" si="1"/>
        <v>-421</v>
      </c>
      <c r="J35" s="18">
        <f t="shared" si="2"/>
        <v>-421</v>
      </c>
      <c r="K35" s="18">
        <f t="shared" si="3"/>
        <v>-421</v>
      </c>
    </row>
    <row r="36" spans="1:11">
      <c r="A36" s="17" t="s">
        <v>44</v>
      </c>
      <c r="B36" s="18" t="s">
        <v>61</v>
      </c>
      <c r="C36" s="17" t="s">
        <v>60</v>
      </c>
      <c r="D36" s="19">
        <v>40460</v>
      </c>
      <c r="E36" s="1">
        <v>-571</v>
      </c>
      <c r="G36" s="20">
        <f t="shared" si="4"/>
        <v>-571</v>
      </c>
      <c r="H36" s="18">
        <f t="shared" si="0"/>
        <v>-571</v>
      </c>
      <c r="I36" s="18">
        <f t="shared" si="1"/>
        <v>-571</v>
      </c>
      <c r="J36" s="18">
        <f t="shared" si="2"/>
        <v>-571</v>
      </c>
      <c r="K36" s="18">
        <f t="shared" si="3"/>
        <v>-571</v>
      </c>
    </row>
    <row r="37" spans="1:11">
      <c r="A37" s="17" t="s">
        <v>44</v>
      </c>
      <c r="B37" s="18" t="s">
        <v>62</v>
      </c>
      <c r="C37" s="17" t="s">
        <v>60</v>
      </c>
      <c r="D37" s="19">
        <v>40487</v>
      </c>
      <c r="F37" s="1">
        <v>1321</v>
      </c>
      <c r="G37" s="20">
        <f t="shared" si="4"/>
        <v>1321</v>
      </c>
      <c r="H37" s="18">
        <f t="shared" si="0"/>
        <v>1321</v>
      </c>
      <c r="I37" s="18">
        <f t="shared" si="1"/>
        <v>1321</v>
      </c>
      <c r="J37" s="18">
        <f t="shared" si="2"/>
        <v>1321</v>
      </c>
      <c r="K37" s="18">
        <f t="shared" si="3"/>
        <v>1321</v>
      </c>
    </row>
    <row r="38" spans="1:11">
      <c r="A38" s="17" t="s">
        <v>45</v>
      </c>
      <c r="B38" s="18" t="s">
        <v>46</v>
      </c>
      <c r="C38" s="17" t="s">
        <v>50</v>
      </c>
      <c r="D38" s="19">
        <v>40514</v>
      </c>
      <c r="F38" s="1">
        <v>132</v>
      </c>
      <c r="G38" s="20">
        <f t="shared" si="4"/>
        <v>132</v>
      </c>
      <c r="H38" s="18">
        <f t="shared" si="0"/>
        <v>132</v>
      </c>
      <c r="I38" s="18">
        <f t="shared" si="1"/>
        <v>132</v>
      </c>
      <c r="J38" s="18">
        <f t="shared" si="2"/>
        <v>132</v>
      </c>
      <c r="K38" s="18">
        <f t="shared" si="3"/>
        <v>132</v>
      </c>
    </row>
    <row r="39" spans="1:11">
      <c r="A39" s="17" t="s">
        <v>45</v>
      </c>
      <c r="B39" s="18" t="s">
        <v>47</v>
      </c>
      <c r="C39" s="17" t="s">
        <v>50</v>
      </c>
      <c r="D39" s="19">
        <v>40541</v>
      </c>
      <c r="E39" s="1">
        <v>-123</v>
      </c>
      <c r="G39" s="20">
        <f t="shared" si="4"/>
        <v>-123</v>
      </c>
      <c r="H39" s="18">
        <f t="shared" si="0"/>
        <v>-123</v>
      </c>
      <c r="I39" s="18">
        <f t="shared" si="1"/>
        <v>-123</v>
      </c>
      <c r="J39" s="18">
        <f t="shared" si="2"/>
        <v>-123</v>
      </c>
      <c r="K39" s="18">
        <f t="shared" si="3"/>
        <v>-123</v>
      </c>
    </row>
    <row r="40" spans="1:11">
      <c r="A40" s="17" t="s">
        <v>44</v>
      </c>
      <c r="B40" s="18" t="s">
        <v>49</v>
      </c>
      <c r="C40" s="17" t="s">
        <v>51</v>
      </c>
      <c r="D40" s="19">
        <v>40568</v>
      </c>
      <c r="E40" s="1">
        <v>-123</v>
      </c>
      <c r="G40" s="20">
        <f t="shared" si="4"/>
        <v>-123</v>
      </c>
      <c r="H40" s="18">
        <f t="shared" si="0"/>
        <v>-123</v>
      </c>
      <c r="I40" s="18">
        <f t="shared" si="1"/>
        <v>-123</v>
      </c>
      <c r="J40" s="18">
        <f t="shared" si="2"/>
        <v>-123</v>
      </c>
      <c r="K40" s="18">
        <f t="shared" si="3"/>
        <v>-123</v>
      </c>
    </row>
    <row r="41" spans="1:11">
      <c r="A41" s="17" t="s">
        <v>43</v>
      </c>
      <c r="B41" s="18" t="s">
        <v>49</v>
      </c>
      <c r="C41" s="17" t="s">
        <v>51</v>
      </c>
      <c r="D41" s="19">
        <v>40595</v>
      </c>
      <c r="E41" s="1">
        <v>-587</v>
      </c>
      <c r="G41" s="20">
        <f t="shared" si="4"/>
        <v>-587</v>
      </c>
      <c r="H41" s="18">
        <f t="shared" si="0"/>
        <v>-587</v>
      </c>
      <c r="I41" s="18">
        <f t="shared" si="1"/>
        <v>-587</v>
      </c>
      <c r="J41" s="18">
        <f t="shared" si="2"/>
        <v>-587</v>
      </c>
      <c r="K41" s="18">
        <f t="shared" si="3"/>
        <v>-587</v>
      </c>
    </row>
    <row r="42" spans="1:11">
      <c r="A42" s="17" t="s">
        <v>45</v>
      </c>
      <c r="B42" s="18" t="s">
        <v>46</v>
      </c>
      <c r="C42" s="17" t="s">
        <v>50</v>
      </c>
      <c r="D42" s="19">
        <v>40622</v>
      </c>
      <c r="E42" s="1">
        <v>-13</v>
      </c>
      <c r="G42" s="20">
        <f t="shared" si="4"/>
        <v>-13</v>
      </c>
      <c r="H42" s="18">
        <f t="shared" si="0"/>
        <v>-13</v>
      </c>
      <c r="I42" s="18">
        <f t="shared" si="1"/>
        <v>-13</v>
      </c>
      <c r="J42" s="18">
        <f t="shared" si="2"/>
        <v>-13</v>
      </c>
      <c r="K42" s="18">
        <f t="shared" si="3"/>
        <v>-13</v>
      </c>
    </row>
    <row r="43" spans="1:11">
      <c r="A43" s="17" t="s">
        <v>43</v>
      </c>
      <c r="B43" s="18" t="s">
        <v>46</v>
      </c>
      <c r="C43" s="17" t="s">
        <v>50</v>
      </c>
      <c r="D43" s="19">
        <v>40649</v>
      </c>
      <c r="F43" s="1">
        <v>390</v>
      </c>
      <c r="G43" s="20">
        <f t="shared" si="4"/>
        <v>390</v>
      </c>
      <c r="H43" s="18">
        <f t="shared" si="0"/>
        <v>390</v>
      </c>
      <c r="I43" s="18">
        <f t="shared" si="1"/>
        <v>390</v>
      </c>
      <c r="J43" s="18">
        <f t="shared" si="2"/>
        <v>390</v>
      </c>
      <c r="K43" s="18">
        <f t="shared" si="3"/>
        <v>390</v>
      </c>
    </row>
    <row r="44" spans="1:11">
      <c r="A44" s="17" t="s">
        <v>43</v>
      </c>
      <c r="B44" s="18" t="s">
        <v>49</v>
      </c>
      <c r="C44" s="17" t="s">
        <v>51</v>
      </c>
      <c r="D44" s="19">
        <v>40676</v>
      </c>
      <c r="F44" s="1">
        <v>132</v>
      </c>
      <c r="G44" s="20">
        <f t="shared" si="4"/>
        <v>132</v>
      </c>
      <c r="H44" s="18">
        <f t="shared" si="0"/>
        <v>132</v>
      </c>
      <c r="I44" s="18">
        <f t="shared" si="1"/>
        <v>132</v>
      </c>
      <c r="J44" s="18">
        <f t="shared" si="2"/>
        <v>132</v>
      </c>
      <c r="K44" s="18">
        <f t="shared" si="3"/>
        <v>132</v>
      </c>
    </row>
    <row r="45" spans="1:11">
      <c r="A45" s="17" t="s">
        <v>44</v>
      </c>
      <c r="B45" s="18" t="s">
        <v>47</v>
      </c>
      <c r="C45" s="17" t="s">
        <v>50</v>
      </c>
      <c r="D45" s="19">
        <v>40703</v>
      </c>
      <c r="E45" s="1">
        <v>-290</v>
      </c>
      <c r="G45" s="20">
        <f t="shared" si="4"/>
        <v>-290</v>
      </c>
      <c r="H45" s="18">
        <f t="shared" si="0"/>
        <v>-290</v>
      </c>
      <c r="I45" s="18">
        <f t="shared" si="1"/>
        <v>-290</v>
      </c>
      <c r="J45" s="18">
        <f t="shared" si="2"/>
        <v>-290</v>
      </c>
      <c r="K45" s="18">
        <f t="shared" si="3"/>
        <v>-290</v>
      </c>
    </row>
    <row r="46" spans="1:11">
      <c r="A46" s="17" t="s">
        <v>44</v>
      </c>
      <c r="B46" s="18" t="s">
        <v>48</v>
      </c>
      <c r="C46" s="17" t="s">
        <v>60</v>
      </c>
      <c r="D46" s="19">
        <v>40730</v>
      </c>
      <c r="E46" s="1">
        <v>-459</v>
      </c>
      <c r="G46" s="20">
        <f t="shared" si="4"/>
        <v>-459</v>
      </c>
      <c r="H46" s="18">
        <f t="shared" si="0"/>
        <v>-459</v>
      </c>
      <c r="I46" s="18">
        <f t="shared" si="1"/>
        <v>-459</v>
      </c>
      <c r="J46" s="18">
        <f t="shared" si="2"/>
        <v>-459</v>
      </c>
      <c r="K46" s="18">
        <f t="shared" si="3"/>
        <v>-459</v>
      </c>
    </row>
    <row r="47" spans="1:11">
      <c r="A47" s="17" t="s">
        <v>45</v>
      </c>
      <c r="B47" s="18" t="s">
        <v>61</v>
      </c>
      <c r="C47" s="17" t="s">
        <v>60</v>
      </c>
      <c r="D47" s="19">
        <v>40757</v>
      </c>
      <c r="F47" s="1">
        <v>2312</v>
      </c>
      <c r="G47" s="20">
        <f t="shared" si="4"/>
        <v>2312</v>
      </c>
      <c r="H47" s="18">
        <f t="shared" si="0"/>
        <v>2312</v>
      </c>
      <c r="I47" s="18">
        <f t="shared" si="1"/>
        <v>2312</v>
      </c>
      <c r="J47" s="18">
        <f t="shared" si="2"/>
        <v>2312</v>
      </c>
      <c r="K47" s="18">
        <f t="shared" si="3"/>
        <v>2312</v>
      </c>
    </row>
    <row r="48" spans="1:11">
      <c r="A48" s="17" t="s">
        <v>45</v>
      </c>
      <c r="B48" s="18" t="s">
        <v>62</v>
      </c>
      <c r="C48" s="17" t="s">
        <v>60</v>
      </c>
      <c r="D48" s="19">
        <v>40784</v>
      </c>
      <c r="E48" s="1">
        <v>-13</v>
      </c>
      <c r="G48" s="20">
        <f t="shared" si="4"/>
        <v>-13</v>
      </c>
      <c r="H48" s="18">
        <f t="shared" si="0"/>
        <v>-13</v>
      </c>
      <c r="I48" s="18">
        <f t="shared" si="1"/>
        <v>-13</v>
      </c>
      <c r="J48" s="18">
        <f t="shared" si="2"/>
        <v>-13</v>
      </c>
      <c r="K48" s="18">
        <f t="shared" si="3"/>
        <v>-13</v>
      </c>
    </row>
    <row r="49" spans="1:11">
      <c r="A49" s="17" t="s">
        <v>44</v>
      </c>
      <c r="B49" s="18" t="s">
        <v>61</v>
      </c>
      <c r="C49" s="17" t="s">
        <v>60</v>
      </c>
      <c r="D49" s="19">
        <v>40811</v>
      </c>
      <c r="F49" s="1">
        <v>2345</v>
      </c>
      <c r="G49" s="20">
        <f t="shared" si="4"/>
        <v>2345</v>
      </c>
      <c r="H49" s="18">
        <f t="shared" si="0"/>
        <v>2345</v>
      </c>
      <c r="I49" s="18">
        <f t="shared" si="1"/>
        <v>2345</v>
      </c>
      <c r="J49" s="18">
        <f t="shared" si="2"/>
        <v>2345</v>
      </c>
      <c r="K49" s="18">
        <f t="shared" si="3"/>
        <v>2345</v>
      </c>
    </row>
    <row r="50" spans="1:11">
      <c r="A50" s="17" t="s">
        <v>43</v>
      </c>
      <c r="B50" s="18" t="s">
        <v>62</v>
      </c>
      <c r="C50" s="17" t="s">
        <v>60</v>
      </c>
      <c r="D50" s="19">
        <v>40838</v>
      </c>
      <c r="E50" s="1">
        <v>-13</v>
      </c>
      <c r="G50" s="20">
        <f t="shared" si="4"/>
        <v>-13</v>
      </c>
      <c r="H50" s="18">
        <f t="shared" si="0"/>
        <v>-13</v>
      </c>
      <c r="I50" s="18">
        <f t="shared" si="1"/>
        <v>-13</v>
      </c>
      <c r="J50" s="18">
        <f t="shared" si="2"/>
        <v>-13</v>
      </c>
      <c r="K50" s="18">
        <f t="shared" si="3"/>
        <v>-13</v>
      </c>
    </row>
    <row r="51" spans="1:11">
      <c r="A51" s="17" t="s">
        <v>43</v>
      </c>
      <c r="B51" s="18" t="s">
        <v>46</v>
      </c>
      <c r="C51" s="17" t="s">
        <v>50</v>
      </c>
      <c r="D51" s="19">
        <v>40865</v>
      </c>
      <c r="F51" s="1">
        <v>1500</v>
      </c>
      <c r="G51" s="20">
        <f t="shared" si="4"/>
        <v>1500</v>
      </c>
      <c r="H51" s="18">
        <f t="shared" si="0"/>
        <v>1500</v>
      </c>
      <c r="I51" s="18">
        <f t="shared" si="1"/>
        <v>1500</v>
      </c>
      <c r="J51" s="18">
        <f t="shared" si="2"/>
        <v>1500</v>
      </c>
      <c r="K51" s="18">
        <f>IF(((A51=$A$3)+(A51=$A$4)+(A51=$A$5))*((B51=$B$3)+(B51=$B$4)+(B51=$B$5)+(B51=$B$6))*((C51=$C$3)+(C51=$C$4)+(C51=$C$5)),G51,0)</f>
        <v>1500</v>
      </c>
    </row>
    <row r="52" spans="1:11">
      <c r="A52" s="17"/>
      <c r="C52" s="3"/>
    </row>
  </sheetData>
  <pageMargins left="0.15748031496062992" right="0.15748031496062992" top="0.19685039370078741" bottom="0.35433070866141736" header="0.15748031496062992" footer="0.15748031496062992"/>
  <pageSetup paperSize="9" scale="70" orientation="landscape" r:id="rId1"/>
  <headerFooter>
    <oddFooter>&amp;L&amp;6&amp;Z&amp;F
Druckdatum: &amp;D&amp;C- DRAFT -&amp;RSeite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M2"/>
  <sheetViews>
    <sheetView view="pageBreakPreview" zoomScaleNormal="100" zoomScaleSheetLayoutView="100" workbookViewId="0">
      <selection activeCell="K16" sqref="K16"/>
    </sheetView>
  </sheetViews>
  <sheetFormatPr baseColWidth="10" defaultRowHeight="14.25"/>
  <cols>
    <col min="1" max="20" width="14.25" style="1" customWidth="1"/>
    <col min="21" max="16384" width="11" style="1"/>
  </cols>
  <sheetData>
    <row r="2" spans="1:13" s="3" customFormat="1" ht="15">
      <c r="A2" s="4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</sheetData>
  <pageMargins left="0.15748031496062992" right="0.15748031496062992" top="0.19685039370078741" bottom="0.3543307086614173" header="0.15748031496062992" footer="0.15748031496062992"/>
  <pageSetup paperSize="9" scale="70" orientation="landscape" r:id="rId1"/>
  <headerFooter>
    <oddFooter>&amp;L&amp;6&amp;Z&amp;F
Druckdatum: &amp;D&amp;C- DRAFT -&amp;RSeite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M2"/>
  <sheetViews>
    <sheetView view="pageBreakPreview" zoomScaleNormal="100" zoomScaleSheetLayoutView="100" workbookViewId="0">
      <selection activeCell="G12" sqref="G12"/>
    </sheetView>
  </sheetViews>
  <sheetFormatPr baseColWidth="10" defaultRowHeight="14.25"/>
  <cols>
    <col min="1" max="20" width="14.25" style="1" customWidth="1"/>
    <col min="21" max="16384" width="11" style="1"/>
  </cols>
  <sheetData>
    <row r="2" spans="1:13" s="3" customFormat="1" ht="15">
      <c r="A2" s="4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</sheetData>
  <pageMargins left="0.15748031496062992" right="0.15748031496062992" top="0.19685039370078741" bottom="0.3543307086614173" header="0.15748031496062992" footer="0.15748031496062992"/>
  <pageSetup paperSize="9" scale="70" orientation="landscape" r:id="rId1"/>
  <headerFooter>
    <oddFooter>&amp;L&amp;6&amp;Z&amp;F
Druckdatum: &amp;D&amp;C- DRAFT -&amp;RSeite 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32"/>
  <sheetViews>
    <sheetView workbookViewId="0">
      <selection activeCell="D11" sqref="D11"/>
    </sheetView>
  </sheetViews>
  <sheetFormatPr baseColWidth="10" defaultRowHeight="14.25"/>
  <cols>
    <col min="1" max="1" width="3" customWidth="1"/>
    <col min="2" max="2" width="13.625" customWidth="1"/>
    <col min="3" max="3" width="16.125" customWidth="1"/>
    <col min="4" max="4" width="11.5" bestFit="1" customWidth="1"/>
  </cols>
  <sheetData>
    <row r="1" spans="1:9" s="6" customFormat="1" ht="15.75">
      <c r="A1" s="6" t="s">
        <v>1</v>
      </c>
    </row>
    <row r="3" spans="1:9">
      <c r="A3" t="s">
        <v>15</v>
      </c>
    </row>
    <row r="4" spans="1:9">
      <c r="A4" t="s">
        <v>23</v>
      </c>
    </row>
    <row r="7" spans="1:9">
      <c r="A7" s="7" t="s">
        <v>2</v>
      </c>
      <c r="B7" s="7"/>
    </row>
    <row r="9" spans="1:9" ht="28.5" customHeight="1">
      <c r="A9" s="8" t="s">
        <v>3</v>
      </c>
      <c r="B9" s="29" t="s">
        <v>16</v>
      </c>
      <c r="C9" s="29"/>
      <c r="D9" s="29"/>
      <c r="E9" s="29"/>
      <c r="F9" s="29"/>
      <c r="G9" s="29"/>
      <c r="H9" s="15"/>
      <c r="I9" s="15"/>
    </row>
    <row r="10" spans="1:9">
      <c r="A10" s="8" t="s">
        <v>4</v>
      </c>
      <c r="B10" t="s">
        <v>17</v>
      </c>
    </row>
    <row r="11" spans="1:9">
      <c r="A11" s="8" t="s">
        <v>5</v>
      </c>
      <c r="B11" t="s">
        <v>18</v>
      </c>
    </row>
    <row r="12" spans="1:9">
      <c r="A12" s="8" t="s">
        <v>6</v>
      </c>
      <c r="B12" t="s">
        <v>25</v>
      </c>
    </row>
    <row r="13" spans="1:9">
      <c r="C13" t="s">
        <v>19</v>
      </c>
      <c r="D13" s="9"/>
      <c r="E13" s="9"/>
      <c r="F13" s="9"/>
      <c r="G13" s="9"/>
    </row>
    <row r="14" spans="1:9">
      <c r="C14" t="s">
        <v>20</v>
      </c>
    </row>
    <row r="15" spans="1:9">
      <c r="C15" t="s">
        <v>21</v>
      </c>
    </row>
    <row r="16" spans="1:9">
      <c r="A16" s="8" t="s">
        <v>7</v>
      </c>
      <c r="B16" t="s">
        <v>22</v>
      </c>
    </row>
    <row r="19" spans="1:7">
      <c r="A19" s="7" t="s">
        <v>26</v>
      </c>
    </row>
    <row r="21" spans="1:7">
      <c r="A21" t="s">
        <v>27</v>
      </c>
      <c r="B21" t="s">
        <v>28</v>
      </c>
      <c r="C21" t="s">
        <v>34</v>
      </c>
    </row>
    <row r="22" spans="1:7">
      <c r="C22" t="s">
        <v>29</v>
      </c>
    </row>
    <row r="23" spans="1:7">
      <c r="A23" t="s">
        <v>5</v>
      </c>
      <c r="B23" t="s">
        <v>31</v>
      </c>
      <c r="C23" t="s">
        <v>8</v>
      </c>
      <c r="D23" s="13">
        <v>-32131.119999999999</v>
      </c>
      <c r="E23" s="13">
        <v>321342</v>
      </c>
    </row>
    <row r="24" spans="1:7">
      <c r="C24" t="s">
        <v>9</v>
      </c>
      <c r="D24" s="5" t="s">
        <v>14</v>
      </c>
    </row>
    <row r="25" spans="1:7">
      <c r="C25" t="s">
        <v>10</v>
      </c>
      <c r="D25" s="10">
        <v>41043</v>
      </c>
    </row>
    <row r="26" spans="1:7">
      <c r="C26" t="s">
        <v>11</v>
      </c>
      <c r="D26" s="11">
        <v>-34513</v>
      </c>
      <c r="E26" s="11">
        <v>3245.152</v>
      </c>
    </row>
    <row r="27" spans="1:7">
      <c r="C27" t="s">
        <v>12</v>
      </c>
      <c r="D27" s="12">
        <v>321546</v>
      </c>
      <c r="E27" s="12">
        <v>-32415</v>
      </c>
    </row>
    <row r="28" spans="1:7">
      <c r="C28" t="s">
        <v>13</v>
      </c>
      <c r="D28" s="14">
        <v>23.1234</v>
      </c>
      <c r="E28" s="14">
        <v>-311.1234</v>
      </c>
    </row>
    <row r="29" spans="1:7" ht="29.25" customHeight="1">
      <c r="A29" s="8" t="s">
        <v>30</v>
      </c>
      <c r="B29" s="8" t="s">
        <v>24</v>
      </c>
      <c r="C29" s="29" t="s">
        <v>32</v>
      </c>
      <c r="D29" s="29"/>
      <c r="E29" s="29"/>
      <c r="F29" s="29"/>
      <c r="G29" s="29"/>
    </row>
    <row r="32" spans="1:7">
      <c r="A32" t="s">
        <v>33</v>
      </c>
    </row>
  </sheetData>
  <mergeCells count="2">
    <mergeCell ref="B9:G9"/>
    <mergeCell ref="C29:G29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6</vt:i4>
      </vt:variant>
    </vt:vector>
  </HeadingPairs>
  <TitlesOfParts>
    <vt:vector size="10" baseType="lpstr">
      <vt:lpstr>Tabelle 1</vt:lpstr>
      <vt:lpstr>Tabelle 2</vt:lpstr>
      <vt:lpstr>Tabelle 3</vt:lpstr>
      <vt:lpstr>Read-Me</vt:lpstr>
      <vt:lpstr>'Tabelle 1'!Druckbereich</vt:lpstr>
      <vt:lpstr>'Tabelle 2'!Druckbereich</vt:lpstr>
      <vt:lpstr>'Tabelle 3'!Druckbereich</vt:lpstr>
      <vt:lpstr>'Tabelle 1'!Drucktitel</vt:lpstr>
      <vt:lpstr>'Tabelle 2'!Drucktitel</vt:lpstr>
      <vt:lpstr>'Tabelle 3'!Drucktitel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2012-09-18T07:00:05Z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hinkcellXlWorkbookDoNotDelete" linkTarget="&lt;?xml version=&quot;1.0&quot; encoding=&quot;UTF-16&quot; standalone=&quot;yes&quot;?&gt;&#10;&lt;root reqver=&quot;16160&quot;&gt;&lt;version val=&quot;17982&quot;/&gt;&lt;CXlWorkbook id=&quot;1&quot;&gt;&lt;m_cxllink/&gt;&lt;/CXlWorkbook&gt;&lt;/root&gt;">
    <vt:bool>false</vt:bool>
  </property>
</Properties>
</file>