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668"/>
  </bookViews>
  <sheets>
    <sheet name="Tabelle1" sheetId="1" r:id="rId1"/>
    <sheet name="Tabelle2" sheetId="2" r:id="rId2"/>
    <sheet name="Tabelle3" sheetId="3" r:id="rId3"/>
  </sheets>
  <calcPr calcId="145621" iterateDelta="1E-4"/>
</workbook>
</file>

<file path=xl/calcChain.xml><?xml version="1.0" encoding="utf-8"?>
<calcChain xmlns="http://schemas.openxmlformats.org/spreadsheetml/2006/main">
  <c r="G2" i="2" l="1"/>
  <c r="E10" i="2"/>
  <c r="E12" i="2"/>
  <c r="E13" i="2"/>
  <c r="E15" i="2"/>
  <c r="E8" i="2"/>
  <c r="E6" i="2"/>
  <c r="E5" i="2"/>
  <c r="E4" i="2"/>
  <c r="D15" i="2"/>
  <c r="D13" i="2"/>
  <c r="D12" i="2"/>
  <c r="D10" i="2"/>
  <c r="D8" i="2"/>
  <c r="D6" i="2"/>
  <c r="D5" i="2"/>
  <c r="D4" i="2"/>
  <c r="E2" i="2"/>
  <c r="D2" i="2"/>
  <c r="F15" i="2" l="1"/>
  <c r="T20" i="1"/>
  <c r="F2" i="2"/>
  <c r="T3" i="1" s="1"/>
  <c r="C16" i="1"/>
  <c r="C14" i="1"/>
  <c r="C13" i="1"/>
  <c r="C11" i="1"/>
  <c r="C9" i="1"/>
  <c r="C3" i="1"/>
  <c r="C5" i="1"/>
  <c r="C6" i="1"/>
  <c r="C7" i="1"/>
  <c r="N20" i="1"/>
  <c r="S20" i="1"/>
  <c r="R20" i="1"/>
  <c r="Q20" i="1"/>
  <c r="A4" i="2"/>
  <c r="A5" i="2"/>
  <c r="A6" i="2"/>
  <c r="A8" i="2"/>
  <c r="A10" i="2"/>
  <c r="A12" i="2"/>
  <c r="A13" i="2"/>
  <c r="A15" i="2"/>
  <c r="A2" i="2"/>
  <c r="S19" i="1"/>
  <c r="R19" i="1"/>
  <c r="R18" i="1"/>
  <c r="Q19" i="1"/>
  <c r="N19" i="1"/>
  <c r="Q18" i="1"/>
  <c r="N18" i="1"/>
  <c r="S16" i="1"/>
  <c r="B15" i="2"/>
  <c r="C15" i="2"/>
  <c r="B2" i="2"/>
  <c r="C2" i="2"/>
  <c r="B4" i="2"/>
  <c r="C4" i="2"/>
  <c r="F4" i="2"/>
  <c r="T5" i="1" s="1"/>
  <c r="B5" i="2"/>
  <c r="C5" i="2"/>
  <c r="B8" i="2"/>
  <c r="C8" i="2"/>
  <c r="F8" i="2"/>
  <c r="T9" i="1" s="1"/>
  <c r="B10" i="2"/>
  <c r="C10" i="2"/>
  <c r="B12" i="2"/>
  <c r="F12" i="2" s="1"/>
  <c r="C12" i="2"/>
  <c r="B13" i="2"/>
  <c r="C13" i="2"/>
  <c r="N3" i="1"/>
  <c r="Q3" i="1"/>
  <c r="R3" i="1" s="1"/>
  <c r="S3" i="1"/>
  <c r="N5" i="1"/>
  <c r="Q5" i="1"/>
  <c r="S5" i="1"/>
  <c r="N6" i="1"/>
  <c r="Q6" i="1"/>
  <c r="S6" i="1"/>
  <c r="N9" i="1"/>
  <c r="Q9" i="1"/>
  <c r="R9" i="1" s="1"/>
  <c r="S9" i="1"/>
  <c r="N11" i="1"/>
  <c r="Q11" i="1"/>
  <c r="S11" i="1"/>
  <c r="N13" i="1"/>
  <c r="Q13" i="1"/>
  <c r="S13" i="1"/>
  <c r="N14" i="1"/>
  <c r="Q14" i="1"/>
  <c r="S14" i="1"/>
  <c r="N16" i="1"/>
  <c r="Q16" i="1"/>
  <c r="F6" i="2"/>
  <c r="T7" i="1" s="1"/>
  <c r="C6" i="2"/>
  <c r="B6" i="2"/>
  <c r="S7" i="1"/>
  <c r="R7" i="1"/>
  <c r="Q7" i="1"/>
  <c r="N7" i="1"/>
  <c r="T16" i="1" l="1"/>
  <c r="T13" i="1"/>
  <c r="F5" i="2"/>
  <c r="T6" i="1" s="1"/>
  <c r="R6" i="1"/>
  <c r="F13" i="2"/>
  <c r="T14" i="1" s="1"/>
  <c r="R14" i="1"/>
  <c r="R16" i="1"/>
  <c r="R13" i="1"/>
  <c r="R5" i="1"/>
  <c r="F10" i="2"/>
  <c r="T11" i="1" s="1"/>
  <c r="R11" i="1"/>
  <c r="S18" i="1" l="1"/>
  <c r="C15" i="1"/>
  <c r="C8" i="1"/>
  <c r="C18" i="1" l="1"/>
</calcChain>
</file>

<file path=xl/sharedStrings.xml><?xml version="1.0" encoding="utf-8"?>
<sst xmlns="http://schemas.openxmlformats.org/spreadsheetml/2006/main" count="100" uniqueCount="69">
  <si>
    <t>Fonds</t>
  </si>
  <si>
    <t>Anteil</t>
  </si>
  <si>
    <t>WKN</t>
  </si>
  <si>
    <t>ISIN</t>
  </si>
  <si>
    <t>Art</t>
  </si>
  <si>
    <t>TER</t>
  </si>
  <si>
    <t>Domizil</t>
  </si>
  <si>
    <t>KAG</t>
  </si>
  <si>
    <t>World</t>
  </si>
  <si>
    <t>MSCI World Index UCITS ETF</t>
  </si>
  <si>
    <t>DBX1MW</t>
  </si>
  <si>
    <t>LU0274208692</t>
  </si>
  <si>
    <t>TH</t>
  </si>
  <si>
    <t>Luxemburg</t>
  </si>
  <si>
    <t>db x-trackers</t>
  </si>
  <si>
    <t>Europa</t>
  </si>
  <si>
    <t>iShares STOXX Europe 600 (DE) (EXSA)</t>
  </si>
  <si>
    <t>DE0002635307</t>
  </si>
  <si>
    <t>AUS</t>
  </si>
  <si>
    <t>Deutschland</t>
  </si>
  <si>
    <t>iShares</t>
  </si>
  <si>
    <t>iShares EURO STOXX (DE) (EXSI)</t>
  </si>
  <si>
    <t>A0D8Q0</t>
  </si>
  <si>
    <t>DE000A0D8Q07</t>
  </si>
  <si>
    <t>ComStage ETF MSCI Europe Small Cap TRN</t>
  </si>
  <si>
    <t>ETF126</t>
  </si>
  <si>
    <t>LU0392496344</t>
  </si>
  <si>
    <t>ComStage</t>
  </si>
  <si>
    <t>gesamt</t>
  </si>
  <si>
    <t>USA</t>
  </si>
  <si>
    <t>ETFlab MSCI USA</t>
  </si>
  <si>
    <t>ETFL26</t>
  </si>
  <si>
    <t>DE000ETFL268</t>
  </si>
  <si>
    <t>ETFlab</t>
  </si>
  <si>
    <t>Pacific</t>
  </si>
  <si>
    <t>ComStage ETF MSCI Pacific TRN</t>
  </si>
  <si>
    <t>ETF114</t>
  </si>
  <si>
    <t>LU0392495023</t>
  </si>
  <si>
    <t>EM</t>
  </si>
  <si>
    <t>iShares MSCI Emerging Markets (IQQE)</t>
  </si>
  <si>
    <t>A0HGZT</t>
  </si>
  <si>
    <t>DE000A0HGZT7</t>
  </si>
  <si>
    <t>Irland</t>
  </si>
  <si>
    <t>MSCI Emerging Markets Index UCITS ETF</t>
  </si>
  <si>
    <t>DBX1EM</t>
  </si>
  <si>
    <t>LU0292107645</t>
  </si>
  <si>
    <t>DE</t>
  </si>
  <si>
    <t>Santander Deutsche Aktien B</t>
  </si>
  <si>
    <t>LU0074349449</t>
  </si>
  <si>
    <t>Swiss &amp; Global AM</t>
  </si>
  <si>
    <t>Kaufdatum</t>
  </si>
  <si>
    <t>Rendite per anno</t>
  </si>
  <si>
    <t>Bank</t>
  </si>
  <si>
    <t>Stück</t>
  </si>
  <si>
    <t xml:space="preserve">am </t>
  </si>
  <si>
    <t>CC</t>
  </si>
  <si>
    <t>Einstandskurs</t>
  </si>
  <si>
    <t>Investiertes Kapital</t>
  </si>
  <si>
    <t>Gewinn in %</t>
  </si>
  <si>
    <t>Gewinn in €</t>
  </si>
  <si>
    <t>(Verkauf)</t>
  </si>
  <si>
    <t>Endkurs</t>
  </si>
  <si>
    <t>Gesamt</t>
  </si>
  <si>
    <t>Rendite ges. per anno</t>
  </si>
  <si>
    <t>comdirect</t>
  </si>
  <si>
    <t>Gesamt comdirect</t>
  </si>
  <si>
    <t>Gesamt CC</t>
  </si>
  <si>
    <t>Wert ges.</t>
  </si>
  <si>
    <t>Bewertungskurs (am)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</si>
</sst>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&quot; €&quot;"/>
    <numFmt numFmtId="165" formatCode="_-* #,##0.00\ [$€-407]_-;\-* #,##0.00\ [$€-407]_-;_-* &quot;-&quot;??\ [$€-407]_-;_-@_-"/>
  </numFmts>
  <fonts count="5" x14ac:knownFonts="1">
    <font>
      <sz val="11"/>
      <color rgb="FF000000"/>
      <name val="Calibri"/>
      <family val="2"/>
      <charset val="1"/>
    </font>
    <font>
      <u/>
      <sz val="11"/>
      <color rgb="FF000000"/>
      <name val="Calibri"/>
      <family val="2"/>
      <charset val="1"/>
    </font>
    <font>
      <sz val="8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sz val="11"/>
      <color rgb="FF000000"/>
      <name val="Calibri"/>
      <family val="2"/>
      <charset val="1"/>
    </font>
  </fonts>
  <fills count="18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CCC1DA"/>
        <bgColor rgb="FFCCCCFF"/>
      </patternFill>
    </fill>
    <fill>
      <patternFill patternType="solid">
        <fgColor rgb="FFCFE7F5"/>
        <bgColor rgb="FFCCFFFF"/>
      </patternFill>
    </fill>
    <fill>
      <patternFill patternType="solid">
        <fgColor rgb="FF92D050"/>
        <bgColor rgb="FF969696"/>
      </patternFill>
    </fill>
    <fill>
      <patternFill patternType="solid">
        <fgColor rgb="FF00B0F0"/>
        <bgColor rgb="FF33CCCC"/>
      </patternFill>
    </fill>
    <fill>
      <patternFill patternType="solid">
        <fgColor rgb="FFC0504D"/>
        <bgColor rgb="FF993366"/>
      </patternFill>
    </fill>
    <fill>
      <patternFill patternType="solid">
        <fgColor rgb="FFFFC000"/>
        <bgColor rgb="FFFF9900"/>
      </patternFill>
    </fill>
    <fill>
      <patternFill patternType="solid">
        <fgColor rgb="FFFCD5B5"/>
        <bgColor rgb="FFCCC1DA"/>
      </patternFill>
    </fill>
    <fill>
      <patternFill patternType="solid">
        <fgColor theme="0" tint="-0.249977111117893"/>
        <bgColor rgb="FFCCCCFF"/>
      </patternFill>
    </fill>
    <fill>
      <patternFill patternType="solid">
        <fgColor theme="0" tint="-0.249977111117893"/>
        <bgColor rgb="FF969696"/>
      </patternFill>
    </fill>
    <fill>
      <patternFill patternType="solid">
        <fgColor theme="0" tint="-0.249977111117893"/>
        <bgColor rgb="FFFF9900"/>
      </patternFill>
    </fill>
    <fill>
      <patternFill patternType="solid">
        <fgColor theme="9" tint="0.39997558519241921"/>
        <bgColor rgb="FF969696"/>
      </patternFill>
    </fill>
    <fill>
      <patternFill patternType="solid">
        <fgColor theme="9" tint="0.39997558519241921"/>
        <bgColor rgb="FF33CCCC"/>
      </patternFill>
    </fill>
    <fill>
      <patternFill patternType="solid">
        <fgColor theme="9" tint="0.39997558519241921"/>
        <bgColor rgb="FF993366"/>
      </patternFill>
    </fill>
    <fill>
      <patternFill patternType="solid">
        <fgColor theme="9" tint="0.39997558519241921"/>
        <bgColor rgb="FFFF9900"/>
      </patternFill>
    </fill>
    <fill>
      <patternFill patternType="solid">
        <fgColor theme="9" tint="0.39997558519241921"/>
        <bgColor rgb="FFCCC1DA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0" fillId="2" borderId="0" xfId="0" applyFill="1"/>
    <xf numFmtId="0" fontId="0" fillId="2" borderId="0" xfId="0" applyFill="1" applyBorder="1" applyAlignment="1">
      <alignment horizontal="left"/>
    </xf>
    <xf numFmtId="10" fontId="0" fillId="2" borderId="0" xfId="0" applyNumberFormat="1" applyFill="1" applyBorder="1" applyAlignment="1">
      <alignment horizontal="right"/>
    </xf>
    <xf numFmtId="0" fontId="0" fillId="2" borderId="0" xfId="0" applyFill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0" fillId="0" borderId="0" xfId="0" applyBorder="1" applyAlignment="1">
      <alignment horizontal="left"/>
    </xf>
    <xf numFmtId="10" fontId="0" fillId="0" borderId="0" xfId="0" applyNumberFormat="1" applyBorder="1" applyAlignment="1">
      <alignment horizontal="right"/>
    </xf>
    <xf numFmtId="0" fontId="0" fillId="0" borderId="0" xfId="0" applyBorder="1" applyAlignment="1">
      <alignment horizontal="center"/>
    </xf>
    <xf numFmtId="10" fontId="0" fillId="2" borderId="0" xfId="0" applyNumberFormat="1" applyFill="1" applyAlignment="1">
      <alignment horizontal="right"/>
    </xf>
    <xf numFmtId="10" fontId="0" fillId="2" borderId="0" xfId="0" applyNumberFormat="1" applyFill="1" applyAlignment="1">
      <alignment horizontal="left"/>
    </xf>
    <xf numFmtId="0" fontId="0" fillId="9" borderId="1" xfId="0" applyFont="1" applyFill="1" applyBorder="1" applyAlignment="1">
      <alignment horizontal="left"/>
    </xf>
    <xf numFmtId="10" fontId="0" fillId="4" borderId="1" xfId="0" applyNumberFormat="1" applyFill="1" applyBorder="1" applyAlignment="1">
      <alignment horizontal="right"/>
    </xf>
    <xf numFmtId="0" fontId="0" fillId="9" borderId="1" xfId="0" applyFont="1" applyFill="1" applyBorder="1" applyAlignment="1">
      <alignment horizontal="center"/>
    </xf>
    <xf numFmtId="0" fontId="0" fillId="8" borderId="1" xfId="0" applyFont="1" applyFill="1" applyBorder="1" applyAlignment="1">
      <alignment horizontal="left"/>
    </xf>
    <xf numFmtId="0" fontId="0" fillId="8" borderId="1" xfId="0" applyFont="1" applyFill="1" applyBorder="1" applyAlignment="1">
      <alignment horizontal="center"/>
    </xf>
    <xf numFmtId="0" fontId="0" fillId="7" borderId="1" xfId="0" applyFont="1" applyFill="1" applyBorder="1" applyAlignment="1">
      <alignment horizontal="left"/>
    </xf>
    <xf numFmtId="0" fontId="0" fillId="7" borderId="1" xfId="0" applyFont="1" applyFill="1" applyBorder="1" applyAlignment="1">
      <alignment horizontal="center"/>
    </xf>
    <xf numFmtId="0" fontId="0" fillId="6" borderId="1" xfId="0" applyFont="1" applyFill="1" applyBorder="1" applyAlignment="1">
      <alignment horizontal="left"/>
    </xf>
    <xf numFmtId="0" fontId="0" fillId="6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left"/>
    </xf>
    <xf numFmtId="0" fontId="0" fillId="5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center"/>
    </xf>
    <xf numFmtId="0" fontId="0" fillId="0" borderId="0" xfId="0" applyFill="1" applyAlignment="1">
      <alignment horizontal="left"/>
    </xf>
    <xf numFmtId="164" fontId="0" fillId="0" borderId="0" xfId="0" applyNumberFormat="1" applyFill="1" applyAlignment="1">
      <alignment horizontal="right"/>
    </xf>
    <xf numFmtId="165" fontId="0" fillId="0" borderId="0" xfId="0" applyNumberFormat="1"/>
    <xf numFmtId="14" fontId="0" fillId="0" borderId="0" xfId="0" applyNumberFormat="1"/>
    <xf numFmtId="10" fontId="0" fillId="0" borderId="0" xfId="1" applyNumberFormat="1" applyFont="1"/>
    <xf numFmtId="165" fontId="0" fillId="0" borderId="0" xfId="0" applyNumberFormat="1" applyFill="1" applyAlignment="1">
      <alignment horizontal="left"/>
    </xf>
    <xf numFmtId="10" fontId="0" fillId="0" borderId="0" xfId="1" applyNumberFormat="1" applyFont="1" applyAlignment="1">
      <alignment horizont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5" fontId="1" fillId="0" borderId="0" xfId="0" applyNumberFormat="1" applyFont="1" applyAlignment="1">
      <alignment horizontal="center" vertical="center" wrapText="1"/>
    </xf>
    <xf numFmtId="165" fontId="1" fillId="0" borderId="0" xfId="0" applyNumberFormat="1" applyFont="1" applyAlignment="1">
      <alignment horizontal="center"/>
    </xf>
    <xf numFmtId="165" fontId="0" fillId="0" borderId="0" xfId="1" applyNumberFormat="1" applyFont="1"/>
    <xf numFmtId="165" fontId="1" fillId="0" borderId="0" xfId="0" applyNumberFormat="1" applyFont="1" applyFill="1" applyAlignment="1">
      <alignment horizontal="center"/>
    </xf>
    <xf numFmtId="165" fontId="2" fillId="0" borderId="0" xfId="0" applyNumberFormat="1" applyFont="1" applyFill="1" applyAlignment="1">
      <alignment horizontal="center"/>
    </xf>
    <xf numFmtId="165" fontId="0" fillId="0" borderId="0" xfId="0" applyNumberFormat="1" applyFill="1" applyAlignment="1">
      <alignment horizontal="right"/>
    </xf>
    <xf numFmtId="165" fontId="0" fillId="0" borderId="0" xfId="0" applyNumberFormat="1" applyAlignment="1">
      <alignment horizontal="left"/>
    </xf>
    <xf numFmtId="1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Fill="1" applyAlignment="1">
      <alignment horizontal="center"/>
    </xf>
    <xf numFmtId="165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10" fontId="0" fillId="0" borderId="0" xfId="0" applyNumberFormat="1" applyAlignment="1">
      <alignment horizontal="center"/>
    </xf>
    <xf numFmtId="0" fontId="0" fillId="10" borderId="2" xfId="0" applyFont="1" applyFill="1" applyBorder="1" applyAlignment="1">
      <alignment horizontal="left"/>
    </xf>
    <xf numFmtId="0" fontId="0" fillId="11" borderId="2" xfId="0" applyFont="1" applyFill="1" applyBorder="1" applyAlignment="1">
      <alignment horizontal="left"/>
    </xf>
    <xf numFmtId="0" fontId="0" fillId="12" borderId="2" xfId="0" applyFont="1" applyFill="1" applyBorder="1" applyAlignment="1">
      <alignment horizontal="left"/>
    </xf>
    <xf numFmtId="0" fontId="0" fillId="13" borderId="2" xfId="0" applyFont="1" applyFill="1" applyBorder="1" applyAlignment="1">
      <alignment horizontal="left"/>
    </xf>
    <xf numFmtId="0" fontId="0" fillId="14" borderId="2" xfId="0" applyFont="1" applyFill="1" applyBorder="1" applyAlignment="1">
      <alignment horizontal="left"/>
    </xf>
    <xf numFmtId="0" fontId="0" fillId="15" borderId="2" xfId="0" applyFont="1" applyFill="1" applyBorder="1" applyAlignment="1">
      <alignment horizontal="left"/>
    </xf>
    <xf numFmtId="0" fontId="0" fillId="16" borderId="2" xfId="0" applyFont="1" applyFill="1" applyBorder="1" applyAlignment="1">
      <alignment horizontal="left"/>
    </xf>
    <xf numFmtId="0" fontId="0" fillId="17" borderId="2" xfId="0" applyFont="1" applyFill="1" applyBorder="1" applyAlignment="1">
      <alignment horizontal="left"/>
    </xf>
  </cellXfs>
  <cellStyles count="2">
    <cellStyle name="Prozent" xfId="1" builtinId="5"/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1DA"/>
      <rgbColor rgb="FF808080"/>
      <rgbColor rgb="FF9999FF"/>
      <rgbColor rgb="FFC0504D"/>
      <rgbColor rgb="FFFFFFCC"/>
      <rgbColor rgb="FFCFE7F5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CD5B5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41"/>
  <sheetViews>
    <sheetView tabSelected="1" zoomScale="90" zoomScaleNormal="90" workbookViewId="0">
      <selection activeCell="T20" sqref="T20"/>
    </sheetView>
  </sheetViews>
  <sheetFormatPr baseColWidth="10" defaultColWidth="9.140625" defaultRowHeight="15" x14ac:dyDescent="0.25"/>
  <cols>
    <col min="1" max="1" width="7.140625" style="1" bestFit="1" customWidth="1"/>
    <col min="2" max="2" width="38.5703125" style="1" bestFit="1" customWidth="1"/>
    <col min="3" max="3" width="8.5703125" style="1" bestFit="1" customWidth="1"/>
    <col min="4" max="4" width="9.42578125" style="1" bestFit="1" customWidth="1"/>
    <col min="5" max="5" width="15.140625" style="1" bestFit="1" customWidth="1"/>
    <col min="6" max="6" width="4.5703125" bestFit="1" customWidth="1"/>
    <col min="7" max="7" width="5.42578125" style="1" bestFit="1" customWidth="1"/>
    <col min="8" max="8" width="12" style="1" bestFit="1" customWidth="1"/>
    <col min="9" max="9" width="17.42578125" style="1" bestFit="1" customWidth="1"/>
    <col min="10" max="10" width="9.85546875" bestFit="1" customWidth="1"/>
    <col min="11" max="11" width="11.7109375" customWidth="1"/>
    <col min="12" max="12" width="15" bestFit="1" customWidth="1"/>
    <col min="13" max="13" width="6.28515625" bestFit="1" customWidth="1"/>
    <col min="14" max="14" width="12.85546875" style="28" bestFit="1" customWidth="1"/>
    <col min="15" max="15" width="15.7109375" style="30" bestFit="1" customWidth="1"/>
    <col min="16" max="16" width="10.85546875" bestFit="1" customWidth="1"/>
    <col min="17" max="17" width="12.85546875" style="30" bestFit="1" customWidth="1"/>
    <col min="18" max="18" width="12.85546875" style="1" bestFit="1" customWidth="1"/>
    <col min="19" max="19" width="13.42578125" style="1" bestFit="1" customWidth="1"/>
    <col min="20" max="20" width="11.42578125" style="1" bestFit="1" customWidth="1"/>
    <col min="21" max="1025" width="11.42578125" style="1"/>
  </cols>
  <sheetData>
    <row r="1" spans="1:20" s="36" customFormat="1" ht="30" x14ac:dyDescent="0.25">
      <c r="A1" s="35"/>
      <c r="B1" s="35" t="s">
        <v>0</v>
      </c>
      <c r="C1" s="35" t="s">
        <v>1</v>
      </c>
      <c r="D1" s="35" t="s">
        <v>2</v>
      </c>
      <c r="E1" s="35" t="s">
        <v>3</v>
      </c>
      <c r="F1" s="35" t="s">
        <v>4</v>
      </c>
      <c r="G1" s="35" t="s">
        <v>5</v>
      </c>
      <c r="H1" s="35" t="s">
        <v>6</v>
      </c>
      <c r="I1" s="35" t="s">
        <v>7</v>
      </c>
      <c r="J1" s="36" t="s">
        <v>52</v>
      </c>
      <c r="K1" s="36" t="s">
        <v>50</v>
      </c>
      <c r="L1" s="36" t="s">
        <v>56</v>
      </c>
      <c r="M1" s="36" t="s">
        <v>53</v>
      </c>
      <c r="N1" s="36" t="s">
        <v>57</v>
      </c>
      <c r="O1" s="37" t="s">
        <v>68</v>
      </c>
      <c r="P1" s="36" t="s">
        <v>54</v>
      </c>
      <c r="Q1" s="37" t="s">
        <v>67</v>
      </c>
      <c r="R1" s="36" t="s">
        <v>59</v>
      </c>
      <c r="S1" s="36" t="s">
        <v>58</v>
      </c>
      <c r="T1" s="36" t="s">
        <v>51</v>
      </c>
    </row>
    <row r="2" spans="1:20" ht="15" customHeight="1" x14ac:dyDescent="0.25">
      <c r="A2" s="2"/>
      <c r="B2" s="2"/>
      <c r="C2" s="4"/>
      <c r="D2" s="2"/>
      <c r="E2" s="2"/>
      <c r="F2" s="5"/>
      <c r="G2" s="2"/>
      <c r="H2" s="2"/>
      <c r="I2" s="2"/>
    </row>
    <row r="3" spans="1:20" ht="15" customHeight="1" x14ac:dyDescent="0.25">
      <c r="A3" s="26" t="s">
        <v>8</v>
      </c>
      <c r="B3" s="26" t="s">
        <v>9</v>
      </c>
      <c r="C3" s="16">
        <f t="shared" ref="C3:C6" si="0">Q3/$Q$20</f>
        <v>0.16435570691190465</v>
      </c>
      <c r="D3" s="26" t="s">
        <v>10</v>
      </c>
      <c r="E3" s="26" t="s">
        <v>11</v>
      </c>
      <c r="F3" s="27" t="s">
        <v>12</v>
      </c>
      <c r="G3" s="27">
        <v>0.45</v>
      </c>
      <c r="H3" s="26" t="s">
        <v>13</v>
      </c>
      <c r="I3" s="26" t="s">
        <v>14</v>
      </c>
      <c r="J3" s="50" t="s">
        <v>64</v>
      </c>
      <c r="K3" s="44">
        <v>39811</v>
      </c>
      <c r="L3" s="45">
        <v>15.1</v>
      </c>
      <c r="M3" s="48">
        <v>296</v>
      </c>
      <c r="N3" s="47">
        <f t="shared" ref="N3:N6" si="1">L3*M3</f>
        <v>4469.5999999999995</v>
      </c>
      <c r="O3" s="45">
        <v>29.12</v>
      </c>
      <c r="P3" s="44">
        <v>41501</v>
      </c>
      <c r="Q3" s="45">
        <f t="shared" ref="Q3:Q6" si="2">O3*M3</f>
        <v>8619.52</v>
      </c>
      <c r="R3" s="45">
        <f t="shared" ref="R3:R6" si="3">Q3-N3</f>
        <v>4149.920000000001</v>
      </c>
      <c r="S3" s="34">
        <f t="shared" ref="S3:S6" si="4">(O3-L3)/L3</f>
        <v>0.9284768211920531</v>
      </c>
      <c r="T3" s="49">
        <f>Tabelle2!F2</f>
        <v>0.15239022374153136</v>
      </c>
    </row>
    <row r="4" spans="1:20" ht="6" customHeight="1" x14ac:dyDescent="0.25">
      <c r="A4" s="6"/>
      <c r="B4" s="6"/>
      <c r="C4" s="16"/>
      <c r="D4" s="6"/>
      <c r="E4" s="6"/>
      <c r="F4" s="8"/>
      <c r="G4" s="8"/>
      <c r="H4" s="6"/>
      <c r="I4" s="6"/>
      <c r="K4" s="48"/>
      <c r="L4" s="45"/>
      <c r="M4" s="48"/>
      <c r="N4" s="47"/>
      <c r="O4" s="45"/>
      <c r="P4" s="44"/>
      <c r="Q4" s="45"/>
      <c r="R4" s="45"/>
      <c r="S4" s="34"/>
      <c r="T4" s="49"/>
    </row>
    <row r="5" spans="1:20" ht="15" customHeight="1" x14ac:dyDescent="0.25">
      <c r="A5" s="24" t="s">
        <v>15</v>
      </c>
      <c r="B5" s="24" t="s">
        <v>16</v>
      </c>
      <c r="C5" s="16">
        <f t="shared" si="0"/>
        <v>0.11944100693497674</v>
      </c>
      <c r="D5" s="24">
        <v>263530</v>
      </c>
      <c r="E5" s="24" t="s">
        <v>17</v>
      </c>
      <c r="F5" s="25" t="s">
        <v>18</v>
      </c>
      <c r="G5" s="25">
        <v>0.2</v>
      </c>
      <c r="H5" s="24" t="s">
        <v>19</v>
      </c>
      <c r="I5" s="24" t="s">
        <v>20</v>
      </c>
      <c r="J5" s="53" t="s">
        <v>55</v>
      </c>
      <c r="K5" s="44">
        <v>40316</v>
      </c>
      <c r="L5" s="45">
        <v>25.979500000000002</v>
      </c>
      <c r="M5" s="48">
        <v>200</v>
      </c>
      <c r="N5" s="47">
        <f t="shared" si="1"/>
        <v>5195.9000000000005</v>
      </c>
      <c r="O5" s="45">
        <v>31.32</v>
      </c>
      <c r="P5" s="44">
        <v>41500</v>
      </c>
      <c r="Q5" s="45">
        <f t="shared" si="2"/>
        <v>6264</v>
      </c>
      <c r="R5" s="45">
        <f t="shared" si="3"/>
        <v>1068.0999999999995</v>
      </c>
      <c r="S5" s="34">
        <f t="shared" si="4"/>
        <v>0.20556592698088871</v>
      </c>
      <c r="T5" s="49">
        <f>Tabelle2!F4</f>
        <v>5.9325215220451352E-2</v>
      </c>
    </row>
    <row r="6" spans="1:20" ht="15" customHeight="1" x14ac:dyDescent="0.25">
      <c r="A6" s="24" t="s">
        <v>15</v>
      </c>
      <c r="B6" s="24" t="s">
        <v>21</v>
      </c>
      <c r="C6" s="16">
        <f t="shared" si="0"/>
        <v>7.5462919707194126E-2</v>
      </c>
      <c r="D6" s="24" t="s">
        <v>22</v>
      </c>
      <c r="E6" s="24" t="s">
        <v>23</v>
      </c>
      <c r="F6" s="25" t="s">
        <v>18</v>
      </c>
      <c r="G6" s="25">
        <v>0.2</v>
      </c>
      <c r="H6" s="24" t="s">
        <v>19</v>
      </c>
      <c r="I6" s="24" t="s">
        <v>20</v>
      </c>
      <c r="J6" s="51" t="s">
        <v>64</v>
      </c>
      <c r="K6" s="44">
        <v>39811</v>
      </c>
      <c r="L6" s="45">
        <v>22.2</v>
      </c>
      <c r="M6" s="48">
        <v>136</v>
      </c>
      <c r="N6" s="47">
        <f t="shared" si="1"/>
        <v>3019.2</v>
      </c>
      <c r="O6" s="45">
        <v>29.1</v>
      </c>
      <c r="P6" s="44">
        <v>41501</v>
      </c>
      <c r="Q6" s="45">
        <f t="shared" si="2"/>
        <v>3957.6000000000004</v>
      </c>
      <c r="R6" s="45">
        <f t="shared" si="3"/>
        <v>938.40000000000055</v>
      </c>
      <c r="S6" s="34">
        <f t="shared" si="4"/>
        <v>0.31081081081081091</v>
      </c>
      <c r="T6" s="49">
        <f>Tabelle2!F5</f>
        <v>6.0195264220237715E-2</v>
      </c>
    </row>
    <row r="7" spans="1:20" ht="15" customHeight="1" x14ac:dyDescent="0.25">
      <c r="A7" s="24" t="s">
        <v>15</v>
      </c>
      <c r="B7" s="24" t="s">
        <v>24</v>
      </c>
      <c r="C7" s="16">
        <f>Q7/$Q$20</f>
        <v>4.5060378344262388E-2</v>
      </c>
      <c r="D7" s="24" t="s">
        <v>25</v>
      </c>
      <c r="E7" s="24" t="s">
        <v>26</v>
      </c>
      <c r="F7" s="25" t="s">
        <v>12</v>
      </c>
      <c r="G7" s="25">
        <v>0.35</v>
      </c>
      <c r="H7" s="24" t="s">
        <v>13</v>
      </c>
      <c r="I7" s="24" t="s">
        <v>27</v>
      </c>
      <c r="J7" s="53" t="s">
        <v>55</v>
      </c>
      <c r="K7" s="44">
        <v>40316</v>
      </c>
      <c r="L7" s="45">
        <v>17.115850999999999</v>
      </c>
      <c r="M7" s="46">
        <v>94</v>
      </c>
      <c r="N7" s="47">
        <f>L7*M7</f>
        <v>1608.8899939999999</v>
      </c>
      <c r="O7" s="45">
        <v>25.14</v>
      </c>
      <c r="P7" s="44">
        <v>41500</v>
      </c>
      <c r="Q7" s="45">
        <f>O7*M7</f>
        <v>2363.16</v>
      </c>
      <c r="R7" s="45">
        <f>Q7-N7</f>
        <v>754.27000599999997</v>
      </c>
      <c r="S7" s="34">
        <f>(O7-L7)/L7</f>
        <v>0.46881390823044683</v>
      </c>
      <c r="T7" s="49">
        <f>Tabelle2!F6</f>
        <v>0.12582793831825259</v>
      </c>
    </row>
    <row r="8" spans="1:20" ht="15" customHeight="1" x14ac:dyDescent="0.25">
      <c r="A8" s="6"/>
      <c r="B8" s="9" t="s">
        <v>28</v>
      </c>
      <c r="C8" s="7">
        <f>SUM(C5:C7)</f>
        <v>0.23996430498643326</v>
      </c>
      <c r="D8" s="6"/>
      <c r="E8" s="6"/>
      <c r="F8" s="8"/>
      <c r="G8" s="8"/>
      <c r="H8" s="6"/>
      <c r="I8" s="6"/>
      <c r="K8" s="44"/>
      <c r="L8" s="45"/>
      <c r="M8" s="46"/>
      <c r="N8" s="47"/>
      <c r="O8" s="45"/>
      <c r="P8" s="44"/>
      <c r="Q8" s="45"/>
      <c r="R8" s="45"/>
      <c r="S8" s="34"/>
      <c r="T8" s="49"/>
    </row>
    <row r="9" spans="1:20" ht="15" customHeight="1" x14ac:dyDescent="0.25">
      <c r="A9" s="22" t="s">
        <v>29</v>
      </c>
      <c r="B9" s="22" t="s">
        <v>30</v>
      </c>
      <c r="C9" s="16">
        <f>Q9/$Q$20</f>
        <v>0.18865386705514231</v>
      </c>
      <c r="D9" s="22" t="s">
        <v>31</v>
      </c>
      <c r="E9" s="22" t="s">
        <v>32</v>
      </c>
      <c r="F9" s="23" t="s">
        <v>18</v>
      </c>
      <c r="G9" s="23">
        <v>0.3</v>
      </c>
      <c r="H9" s="22" t="s">
        <v>19</v>
      </c>
      <c r="I9" s="22" t="s">
        <v>33</v>
      </c>
      <c r="J9" s="54" t="s">
        <v>55</v>
      </c>
      <c r="K9" s="44">
        <v>40311</v>
      </c>
      <c r="L9" s="45">
        <v>9.0085870000000003</v>
      </c>
      <c r="M9" s="46">
        <v>807</v>
      </c>
      <c r="N9" s="47">
        <f t="shared" ref="N9:N16" si="5">L9*M9</f>
        <v>7269.929709</v>
      </c>
      <c r="O9" s="45">
        <v>12.26</v>
      </c>
      <c r="P9" s="44">
        <v>41500</v>
      </c>
      <c r="Q9" s="45">
        <f t="shared" ref="Q9:Q16" si="6">O9*M9</f>
        <v>9893.82</v>
      </c>
      <c r="R9" s="45">
        <f t="shared" ref="R9:R16" si="7">Q9-N9</f>
        <v>2623.8902909999997</v>
      </c>
      <c r="S9" s="34">
        <f t="shared" ref="S9:S14" si="8">(O9-L9)/L9</f>
        <v>0.3609237497512095</v>
      </c>
      <c r="T9" s="49">
        <f>Tabelle2!F8</f>
        <v>9.9219399690628068E-2</v>
      </c>
    </row>
    <row r="10" spans="1:20" ht="6" customHeight="1" x14ac:dyDescent="0.25">
      <c r="A10" s="6"/>
      <c r="B10" s="6"/>
      <c r="C10" s="7"/>
      <c r="D10" s="6"/>
      <c r="E10" s="6"/>
      <c r="F10" s="8"/>
      <c r="G10" s="8"/>
      <c r="H10" s="6"/>
      <c r="I10" s="6"/>
      <c r="K10" s="48"/>
      <c r="L10" s="45"/>
      <c r="M10" s="48"/>
      <c r="N10" s="47"/>
      <c r="O10" s="45"/>
      <c r="P10" s="44"/>
      <c r="Q10" s="45"/>
      <c r="R10" s="45"/>
      <c r="S10" s="34"/>
      <c r="T10" s="49"/>
    </row>
    <row r="11" spans="1:20" ht="15" customHeight="1" x14ac:dyDescent="0.25">
      <c r="A11" s="20" t="s">
        <v>34</v>
      </c>
      <c r="B11" s="20" t="s">
        <v>35</v>
      </c>
      <c r="C11" s="16">
        <f>Q11/$Q$20</f>
        <v>8.4761928369717965E-2</v>
      </c>
      <c r="D11" s="20" t="s">
        <v>36</v>
      </c>
      <c r="E11" s="20" t="s">
        <v>37</v>
      </c>
      <c r="F11" s="21" t="s">
        <v>12</v>
      </c>
      <c r="G11" s="21">
        <v>0.45</v>
      </c>
      <c r="H11" s="20" t="s">
        <v>13</v>
      </c>
      <c r="I11" s="20" t="s">
        <v>27</v>
      </c>
      <c r="J11" s="55" t="s">
        <v>55</v>
      </c>
      <c r="K11" s="44">
        <v>40311</v>
      </c>
      <c r="L11" s="45">
        <v>29.71</v>
      </c>
      <c r="M11" s="48">
        <v>126</v>
      </c>
      <c r="N11" s="47">
        <f t="shared" si="5"/>
        <v>3743.46</v>
      </c>
      <c r="O11" s="45">
        <v>35.28</v>
      </c>
      <c r="P11" s="44">
        <v>41500</v>
      </c>
      <c r="Q11" s="45">
        <f t="shared" si="6"/>
        <v>4445.28</v>
      </c>
      <c r="R11" s="45">
        <f t="shared" si="7"/>
        <v>701.81999999999971</v>
      </c>
      <c r="S11" s="34">
        <f t="shared" si="8"/>
        <v>0.18747896331201616</v>
      </c>
      <c r="T11" s="49">
        <f>Tabelle2!F10</f>
        <v>5.4165294766426092E-2</v>
      </c>
    </row>
    <row r="12" spans="1:20" ht="5.25" customHeight="1" x14ac:dyDescent="0.25">
      <c r="A12" s="6"/>
      <c r="B12" s="6"/>
      <c r="C12" s="7"/>
      <c r="D12" s="6"/>
      <c r="E12" s="6"/>
      <c r="F12" s="8"/>
      <c r="G12" s="8"/>
      <c r="H12" s="6"/>
      <c r="I12" s="6"/>
      <c r="K12" s="48"/>
      <c r="L12" s="45"/>
      <c r="M12" s="48"/>
      <c r="N12" s="47"/>
      <c r="O12" s="45"/>
      <c r="P12" s="44"/>
      <c r="Q12" s="45"/>
      <c r="R12" s="45"/>
      <c r="S12" s="34"/>
      <c r="T12" s="49"/>
    </row>
    <row r="13" spans="1:20" ht="15" customHeight="1" x14ac:dyDescent="0.25">
      <c r="A13" s="18" t="s">
        <v>38</v>
      </c>
      <c r="B13" s="18" t="s">
        <v>39</v>
      </c>
      <c r="C13" s="16">
        <f>Q13/$Q$20</f>
        <v>0.12891391438154387</v>
      </c>
      <c r="D13" s="18" t="s">
        <v>40</v>
      </c>
      <c r="E13" s="18" t="s">
        <v>41</v>
      </c>
      <c r="F13" s="19" t="s">
        <v>18</v>
      </c>
      <c r="G13" s="19">
        <v>0.75</v>
      </c>
      <c r="H13" s="18" t="s">
        <v>42</v>
      </c>
      <c r="I13" s="18" t="s">
        <v>20</v>
      </c>
      <c r="J13" s="56" t="s">
        <v>55</v>
      </c>
      <c r="K13" s="44">
        <v>40309</v>
      </c>
      <c r="L13" s="45">
        <v>30.296125</v>
      </c>
      <c r="M13" s="48">
        <v>240</v>
      </c>
      <c r="N13" s="47">
        <f t="shared" si="5"/>
        <v>7271.07</v>
      </c>
      <c r="O13" s="45">
        <v>28.17</v>
      </c>
      <c r="P13" s="44">
        <v>41501</v>
      </c>
      <c r="Q13" s="45">
        <f t="shared" si="6"/>
        <v>6760.8</v>
      </c>
      <c r="R13" s="45">
        <f t="shared" si="7"/>
        <v>-510.26999999999953</v>
      </c>
      <c r="S13" s="34">
        <f t="shared" si="8"/>
        <v>-7.0178116838374494E-2</v>
      </c>
      <c r="T13" s="49">
        <f>Tabelle2!F12</f>
        <v>-2.203401029109955E-2</v>
      </c>
    </row>
    <row r="14" spans="1:20" ht="15" customHeight="1" x14ac:dyDescent="0.25">
      <c r="A14" s="18" t="s">
        <v>38</v>
      </c>
      <c r="B14" s="18" t="s">
        <v>43</v>
      </c>
      <c r="C14" s="16">
        <f>Q14/$Q$20</f>
        <v>8.6028414908769876E-2</v>
      </c>
      <c r="D14" s="18" t="s">
        <v>44</v>
      </c>
      <c r="E14" s="18" t="s">
        <v>45</v>
      </c>
      <c r="F14" s="19" t="s">
        <v>12</v>
      </c>
      <c r="G14" s="19">
        <v>0.65</v>
      </c>
      <c r="H14" s="18" t="s">
        <v>13</v>
      </c>
      <c r="I14" s="18" t="s">
        <v>14</v>
      </c>
      <c r="J14" s="52" t="s">
        <v>64</v>
      </c>
      <c r="K14" s="44">
        <v>39811</v>
      </c>
      <c r="L14" s="45">
        <v>15.3</v>
      </c>
      <c r="M14" s="48">
        <v>162</v>
      </c>
      <c r="N14" s="47">
        <f t="shared" si="5"/>
        <v>2478.6</v>
      </c>
      <c r="O14" s="45">
        <v>27.85</v>
      </c>
      <c r="P14" s="44">
        <v>41501</v>
      </c>
      <c r="Q14" s="45">
        <f t="shared" si="6"/>
        <v>4511.7</v>
      </c>
      <c r="R14" s="45">
        <f t="shared" si="7"/>
        <v>2033.1</v>
      </c>
      <c r="S14" s="34">
        <f t="shared" si="8"/>
        <v>0.8202614379084967</v>
      </c>
      <c r="T14" s="49">
        <f>Tabelle2!F13</f>
        <v>0.13810606598854069</v>
      </c>
    </row>
    <row r="15" spans="1:20" ht="15" customHeight="1" x14ac:dyDescent="0.25">
      <c r="A15" s="10"/>
      <c r="B15" s="9" t="s">
        <v>28</v>
      </c>
      <c r="C15" s="11">
        <f>SUM(C13:C14)</f>
        <v>0.21494232929031376</v>
      </c>
      <c r="D15" s="10"/>
      <c r="E15" s="10"/>
      <c r="F15" s="12"/>
      <c r="G15" s="12"/>
      <c r="H15" s="10"/>
      <c r="I15" s="10"/>
      <c r="K15" s="48"/>
      <c r="L15" s="45"/>
      <c r="M15" s="48"/>
      <c r="N15" s="47"/>
      <c r="O15" s="45"/>
      <c r="P15" s="44"/>
      <c r="Q15" s="45"/>
      <c r="R15" s="45"/>
      <c r="S15" s="34"/>
      <c r="T15" s="49"/>
    </row>
    <row r="16" spans="1:20" ht="15" customHeight="1" x14ac:dyDescent="0.25">
      <c r="A16" s="15" t="s">
        <v>46</v>
      </c>
      <c r="B16" s="15" t="s">
        <v>47</v>
      </c>
      <c r="C16" s="16">
        <f>Q16/$Q$20</f>
        <v>0.10732186338648815</v>
      </c>
      <c r="D16" s="15">
        <v>986841</v>
      </c>
      <c r="E16" s="15" t="s">
        <v>48</v>
      </c>
      <c r="F16" s="17" t="s">
        <v>12</v>
      </c>
      <c r="G16" s="17">
        <v>1.5</v>
      </c>
      <c r="H16" s="15" t="s">
        <v>13</v>
      </c>
      <c r="I16" s="15" t="s">
        <v>49</v>
      </c>
      <c r="J16" s="57" t="s">
        <v>55</v>
      </c>
      <c r="K16" s="44">
        <v>39209</v>
      </c>
      <c r="L16" s="45">
        <v>177.99518499999999</v>
      </c>
      <c r="M16" s="48">
        <v>27</v>
      </c>
      <c r="N16" s="47">
        <f t="shared" si="5"/>
        <v>4805.869995</v>
      </c>
      <c r="O16" s="45">
        <v>208.46</v>
      </c>
      <c r="P16" s="44">
        <v>41499</v>
      </c>
      <c r="Q16" s="45">
        <f t="shared" si="6"/>
        <v>5628.42</v>
      </c>
      <c r="R16" s="45">
        <f t="shared" si="7"/>
        <v>822.55000500000006</v>
      </c>
      <c r="S16" s="34">
        <f>(O16-L16)/L16</f>
        <v>0.17115527591378393</v>
      </c>
      <c r="T16" s="49">
        <f>Tabelle2!F15</f>
        <v>2.5501665472984315E-2</v>
      </c>
    </row>
    <row r="17" spans="1:20" ht="6.75" customHeight="1" x14ac:dyDescent="0.25">
      <c r="A17" s="2"/>
      <c r="B17" s="2"/>
      <c r="C17" s="13"/>
      <c r="D17" s="2"/>
      <c r="E17" s="2"/>
      <c r="F17" s="5"/>
      <c r="G17" s="2"/>
      <c r="H17" s="2"/>
      <c r="I17" s="2"/>
    </row>
    <row r="18" spans="1:20" ht="15" customHeight="1" x14ac:dyDescent="0.25">
      <c r="A18" s="2"/>
      <c r="B18" s="2"/>
      <c r="C18" s="14">
        <f>C3+C8+C9+C11+C15+C16</f>
        <v>1</v>
      </c>
      <c r="D18" s="2"/>
      <c r="E18" s="2"/>
      <c r="F18" s="5"/>
      <c r="G18" s="2"/>
      <c r="H18" s="2"/>
      <c r="I18" s="2"/>
      <c r="K18" t="s">
        <v>65</v>
      </c>
      <c r="N18" s="33">
        <f>N3+N6+N14</f>
        <v>9967.4</v>
      </c>
      <c r="Q18" s="30">
        <f>Q3+Q6+Q14</f>
        <v>17088.82</v>
      </c>
      <c r="R18" s="43">
        <f>Q18-N18</f>
        <v>7121.42</v>
      </c>
      <c r="S18" s="34">
        <f>(Q18-N18)/N18</f>
        <v>0.71447117603387045</v>
      </c>
      <c r="T18" s="49"/>
    </row>
    <row r="19" spans="1:20" ht="15" customHeight="1" x14ac:dyDescent="0.25">
      <c r="A19" s="2"/>
      <c r="B19" s="2"/>
      <c r="C19" s="2"/>
      <c r="D19" s="2"/>
      <c r="E19" s="2"/>
      <c r="F19" s="5"/>
      <c r="G19" s="2"/>
      <c r="H19" s="2"/>
      <c r="I19" s="2"/>
      <c r="K19" t="s">
        <v>66</v>
      </c>
      <c r="N19" s="33">
        <f>N5+N7+N9+N11+N13+N16</f>
        <v>29895.119698000002</v>
      </c>
      <c r="Q19" s="30">
        <f>Q5+Q7+Q9+Q11+Q13+Q16</f>
        <v>35355.479999999996</v>
      </c>
      <c r="R19" s="43">
        <f>Q19-N19</f>
        <v>5460.3603019999937</v>
      </c>
      <c r="S19" s="34">
        <f>(Q19-N19)/N19</f>
        <v>0.18265055825701526</v>
      </c>
    </row>
    <row r="20" spans="1:20" ht="15" customHeight="1" x14ac:dyDescent="0.25">
      <c r="A20" s="2"/>
      <c r="B20" s="2"/>
      <c r="C20" s="2"/>
      <c r="D20" s="2"/>
      <c r="E20" s="2"/>
      <c r="F20" s="5"/>
      <c r="G20" s="2"/>
      <c r="H20" s="2"/>
      <c r="I20" s="2"/>
      <c r="K20" t="s">
        <v>62</v>
      </c>
      <c r="N20" s="33">
        <f>N18+N19</f>
        <v>39862.519698000004</v>
      </c>
      <c r="Q20" s="30">
        <f>Q18+Q19</f>
        <v>52444.299999999996</v>
      </c>
      <c r="R20" s="43">
        <f>R18+R19</f>
        <v>12581.780301999994</v>
      </c>
      <c r="S20" s="34">
        <f>(Q20-N20)/N20</f>
        <v>0.31562932793310727</v>
      </c>
      <c r="T20" s="49">
        <f>Tabelle2!G2</f>
        <v>7.095870077610017E-2</v>
      </c>
    </row>
    <row r="21" spans="1:20" ht="15" customHeight="1" x14ac:dyDescent="0.25">
      <c r="A21" s="2"/>
      <c r="B21" s="2"/>
      <c r="C21" s="2"/>
      <c r="D21" s="2"/>
      <c r="E21" s="2"/>
      <c r="F21" s="5"/>
      <c r="G21" s="2"/>
      <c r="H21" s="2"/>
      <c r="I21" s="2"/>
    </row>
    <row r="22" spans="1:20" ht="15" customHeight="1" x14ac:dyDescent="0.25">
      <c r="A22" s="2"/>
      <c r="B22" s="2"/>
      <c r="C22" s="2"/>
      <c r="D22" s="2"/>
      <c r="E22" s="2"/>
      <c r="F22" s="5"/>
      <c r="G22" s="2"/>
      <c r="H22" s="2"/>
      <c r="I22" s="2"/>
    </row>
    <row r="23" spans="1:20" ht="15" customHeight="1" x14ac:dyDescent="0.25">
      <c r="A23" s="2"/>
      <c r="B23" s="2"/>
      <c r="C23" s="2"/>
      <c r="D23" s="2"/>
      <c r="E23" s="2"/>
      <c r="F23" s="5"/>
      <c r="G23" s="2"/>
      <c r="H23" s="2"/>
      <c r="I23" s="2"/>
      <c r="K23" s="31"/>
      <c r="M23" s="30"/>
      <c r="N23" s="33"/>
      <c r="Q23" s="39"/>
    </row>
    <row r="24" spans="1:20" ht="15" customHeight="1" x14ac:dyDescent="0.25">
      <c r="A24" s="2"/>
      <c r="B24" s="2"/>
      <c r="C24" s="2"/>
      <c r="D24" s="2"/>
      <c r="E24" s="2"/>
      <c r="F24" s="5"/>
      <c r="G24" s="2"/>
      <c r="H24" s="2"/>
      <c r="I24" s="2"/>
      <c r="K24" s="3"/>
      <c r="L24" s="3"/>
      <c r="M24" s="3"/>
      <c r="N24" s="3"/>
      <c r="O24" s="38"/>
      <c r="P24" s="3"/>
      <c r="Q24" s="40"/>
      <c r="R24" s="3"/>
      <c r="S24" s="3"/>
    </row>
    <row r="25" spans="1:20" ht="15" customHeight="1" x14ac:dyDescent="0.25">
      <c r="A25" s="2"/>
      <c r="B25" s="2"/>
      <c r="C25" s="2"/>
      <c r="D25" s="2"/>
      <c r="E25" s="2"/>
      <c r="F25" s="5"/>
      <c r="G25" s="2"/>
      <c r="H25" s="2"/>
      <c r="I25" s="2"/>
      <c r="Q25" s="41"/>
      <c r="R25"/>
    </row>
    <row r="26" spans="1:20" ht="15" customHeight="1" x14ac:dyDescent="0.25">
      <c r="A26" s="2"/>
      <c r="B26" s="2"/>
      <c r="C26" s="2"/>
      <c r="D26" s="2"/>
      <c r="E26" s="2"/>
      <c r="F26" s="5"/>
      <c r="G26" s="2"/>
      <c r="H26" s="2"/>
      <c r="I26" s="2"/>
      <c r="K26" s="31"/>
      <c r="L26" s="31"/>
      <c r="M26" s="30"/>
      <c r="Q26" s="42"/>
      <c r="R26" s="32"/>
      <c r="S26" s="34"/>
    </row>
    <row r="27" spans="1:20" ht="15" customHeight="1" x14ac:dyDescent="0.25">
      <c r="A27" s="2"/>
      <c r="B27" s="2"/>
      <c r="C27" s="2"/>
      <c r="D27" s="2"/>
      <c r="E27" s="2"/>
      <c r="F27" s="5"/>
      <c r="G27" s="2"/>
      <c r="H27" s="2"/>
      <c r="I27" s="2"/>
      <c r="K27" s="31"/>
      <c r="L27" s="31"/>
      <c r="M27" s="30"/>
      <c r="Q27" s="42"/>
      <c r="R27" s="32"/>
      <c r="S27" s="34"/>
    </row>
    <row r="28" spans="1:20" ht="15" customHeight="1" x14ac:dyDescent="0.25">
      <c r="A28" s="2"/>
      <c r="B28" s="2"/>
      <c r="C28" s="2"/>
      <c r="D28" s="2"/>
      <c r="E28" s="2"/>
      <c r="F28" s="5"/>
      <c r="G28" s="2"/>
      <c r="H28" s="2"/>
      <c r="I28" s="2"/>
      <c r="K28" s="31"/>
      <c r="L28" s="31"/>
      <c r="M28" s="30"/>
      <c r="Q28" s="42"/>
      <c r="R28" s="32"/>
      <c r="S28" s="34"/>
    </row>
    <row r="29" spans="1:20" ht="15" customHeight="1" x14ac:dyDescent="0.25">
      <c r="A29" s="2"/>
      <c r="B29" s="2"/>
      <c r="C29" s="2"/>
      <c r="D29" s="2"/>
      <c r="E29" s="2"/>
      <c r="F29" s="5"/>
      <c r="G29" s="2"/>
      <c r="H29" s="2"/>
      <c r="I29" s="2"/>
      <c r="K29" s="31"/>
      <c r="L29" s="31"/>
      <c r="M29" s="30"/>
      <c r="Q29" s="42"/>
      <c r="R29" s="32"/>
      <c r="S29" s="34"/>
    </row>
    <row r="30" spans="1:20" ht="15" customHeight="1" x14ac:dyDescent="0.25">
      <c r="A30" s="2"/>
      <c r="B30" s="2"/>
      <c r="C30" s="2"/>
      <c r="D30" s="2"/>
      <c r="E30" s="2"/>
      <c r="F30" s="5"/>
      <c r="G30" s="2"/>
      <c r="H30" s="2"/>
      <c r="I30" s="2"/>
      <c r="K30" s="31"/>
      <c r="L30" s="31"/>
      <c r="Q30" s="42"/>
      <c r="R30" s="32"/>
      <c r="S30" s="34"/>
    </row>
    <row r="31" spans="1:20" ht="15" customHeight="1" x14ac:dyDescent="0.25">
      <c r="A31" s="2"/>
      <c r="B31" s="2"/>
      <c r="C31" s="2"/>
      <c r="D31" s="2"/>
      <c r="E31" s="2"/>
      <c r="F31" s="5"/>
      <c r="G31" s="2"/>
      <c r="H31" s="2"/>
      <c r="I31" s="2"/>
      <c r="K31" s="31"/>
      <c r="L31" s="31"/>
      <c r="M31" s="30"/>
      <c r="Q31" s="42"/>
      <c r="R31" s="32"/>
      <c r="S31" s="34"/>
    </row>
    <row r="32" spans="1:20" ht="15" customHeight="1" x14ac:dyDescent="0.25">
      <c r="A32" s="2"/>
      <c r="B32" s="2"/>
      <c r="C32" s="2"/>
      <c r="D32" s="2"/>
      <c r="E32" s="2"/>
      <c r="F32" s="5"/>
      <c r="G32" s="2"/>
      <c r="H32" s="2"/>
      <c r="I32" s="2"/>
      <c r="K32" s="31"/>
      <c r="L32" s="31"/>
      <c r="M32" s="30"/>
      <c r="Q32" s="42"/>
      <c r="R32" s="32"/>
      <c r="S32" s="34"/>
    </row>
    <row r="33" spans="11:19" x14ac:dyDescent="0.25">
      <c r="K33" s="31"/>
      <c r="L33" s="31"/>
      <c r="M33" s="30"/>
      <c r="Q33" s="42"/>
      <c r="R33" s="32"/>
      <c r="S33" s="34"/>
    </row>
    <row r="34" spans="11:19" x14ac:dyDescent="0.25">
      <c r="K34" s="31"/>
      <c r="L34" s="31"/>
      <c r="M34" s="30"/>
      <c r="Q34" s="42"/>
      <c r="R34" s="32"/>
      <c r="S34" s="34"/>
    </row>
    <row r="35" spans="11:19" x14ac:dyDescent="0.25">
      <c r="K35" s="31"/>
      <c r="L35" s="31"/>
      <c r="M35" s="30"/>
      <c r="Q35" s="42"/>
      <c r="R35" s="32"/>
      <c r="S35" s="34"/>
    </row>
    <row r="36" spans="11:19" x14ac:dyDescent="0.25">
      <c r="K36" s="31"/>
      <c r="L36" s="31"/>
      <c r="M36" s="30"/>
      <c r="Q36" s="42"/>
      <c r="R36" s="32"/>
      <c r="S36" s="34"/>
    </row>
    <row r="37" spans="11:19" x14ac:dyDescent="0.25">
      <c r="K37" s="31"/>
      <c r="L37" s="31"/>
      <c r="M37" s="30"/>
      <c r="Q37" s="42"/>
      <c r="R37" s="32"/>
      <c r="S37" s="34"/>
    </row>
    <row r="38" spans="11:19" x14ac:dyDescent="0.25">
      <c r="K38" s="31"/>
      <c r="L38" s="31"/>
      <c r="M38" s="30"/>
      <c r="Q38" s="42"/>
      <c r="R38" s="32"/>
      <c r="S38" s="34"/>
    </row>
    <row r="39" spans="11:19" x14ac:dyDescent="0.25">
      <c r="K39" s="31"/>
      <c r="L39" s="31"/>
      <c r="M39" s="30"/>
      <c r="Q39" s="42"/>
      <c r="R39" s="32"/>
      <c r="S39" s="34"/>
    </row>
    <row r="40" spans="11:19" x14ac:dyDescent="0.25">
      <c r="M40" s="30"/>
      <c r="N40" s="29"/>
    </row>
    <row r="41" spans="11:19" x14ac:dyDescent="0.25">
      <c r="M41" s="30"/>
      <c r="Q41" s="42"/>
    </row>
  </sheetData>
  <pageMargins left="0.7" right="0.7" top="0.78749999999999998" bottom="0.78749999999999998" header="0.51180555555555496" footer="0.51180555555555496"/>
  <pageSetup paperSize="9" firstPageNumber="0" orientation="portrait" horizontalDpi="4294967293" verticalDpi="4294967293" r:id="rId1"/>
  <ignoredErrors>
    <ignoredError sqref="C8 C15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zoomScaleNormal="100" workbookViewId="0">
      <selection activeCell="G3" sqref="G3"/>
    </sheetView>
  </sheetViews>
  <sheetFormatPr baseColWidth="10" defaultColWidth="9.140625" defaultRowHeight="15" x14ac:dyDescent="0.25"/>
  <cols>
    <col min="1" max="2" width="10.7109375" style="48"/>
    <col min="3" max="3" width="10.140625" style="48" bestFit="1" customWidth="1"/>
    <col min="4" max="4" width="13.140625" style="48" bestFit="1" customWidth="1"/>
    <col min="5" max="5" width="11" style="48" bestFit="1" customWidth="1"/>
    <col min="6" max="6" width="16.42578125" style="48" bestFit="1" customWidth="1"/>
    <col min="7" max="7" width="20.42578125" style="48" bestFit="1" customWidth="1"/>
    <col min="8" max="1025" width="10.7109375" style="48"/>
    <col min="1026" max="16384" width="9.140625" style="48"/>
  </cols>
  <sheetData>
    <row r="1" spans="1:7" x14ac:dyDescent="0.25">
      <c r="B1" s="48" t="s">
        <v>50</v>
      </c>
      <c r="C1" s="48" t="s">
        <v>60</v>
      </c>
      <c r="D1" s="48" t="s">
        <v>56</v>
      </c>
      <c r="E1" s="48" t="s">
        <v>61</v>
      </c>
      <c r="F1" s="48" t="s">
        <v>51</v>
      </c>
      <c r="G1" s="48" t="s">
        <v>63</v>
      </c>
    </row>
    <row r="2" spans="1:7" x14ac:dyDescent="0.25">
      <c r="A2" s="48" t="str">
        <f>Tabelle1!J3</f>
        <v>comdirect</v>
      </c>
      <c r="B2" s="44">
        <f>Tabelle1!K3</f>
        <v>39811</v>
      </c>
      <c r="C2" s="44">
        <f>Tabelle1!P3</f>
        <v>41501</v>
      </c>
      <c r="D2" s="45">
        <f>Tabelle1!N3</f>
        <v>4469.5999999999995</v>
      </c>
      <c r="E2" s="45">
        <f>Tabelle1!Q3*-1</f>
        <v>-8619.52</v>
      </c>
      <c r="F2" s="34">
        <f>XIRR(D2:E2,B2:C2)</f>
        <v>0.15239022374153136</v>
      </c>
      <c r="G2" s="34">
        <f>XIRR(D2:E15,B2:C15)</f>
        <v>7.095870077610017E-2</v>
      </c>
    </row>
    <row r="3" spans="1:7" x14ac:dyDescent="0.25">
      <c r="B3" s="44"/>
      <c r="C3" s="44"/>
      <c r="D3" s="45"/>
      <c r="E3" s="45"/>
      <c r="F3" s="34"/>
    </row>
    <row r="4" spans="1:7" x14ac:dyDescent="0.25">
      <c r="A4" s="48" t="str">
        <f>Tabelle1!J5</f>
        <v>CC</v>
      </c>
      <c r="B4" s="44">
        <f>Tabelle1!K5</f>
        <v>40316</v>
      </c>
      <c r="C4" s="44">
        <f>Tabelle1!P5</f>
        <v>41500</v>
      </c>
      <c r="D4" s="45">
        <f>Tabelle1!N5</f>
        <v>5195.9000000000005</v>
      </c>
      <c r="E4" s="45">
        <f>Tabelle1!Q5*-1</f>
        <v>-6264</v>
      </c>
      <c r="F4" s="34">
        <f t="shared" ref="F4:F5" si="0">XIRR(D4:E4,B4:C4)</f>
        <v>5.9325215220451352E-2</v>
      </c>
    </row>
    <row r="5" spans="1:7" x14ac:dyDescent="0.25">
      <c r="A5" s="48" t="str">
        <f>Tabelle1!J6</f>
        <v>comdirect</v>
      </c>
      <c r="B5" s="44">
        <f>Tabelle1!K6</f>
        <v>39811</v>
      </c>
      <c r="C5" s="44">
        <f>Tabelle1!P6</f>
        <v>41501</v>
      </c>
      <c r="D5" s="45">
        <f>Tabelle1!N6</f>
        <v>3019.2</v>
      </c>
      <c r="E5" s="45">
        <f>Tabelle1!Q6*-1</f>
        <v>-3957.6000000000004</v>
      </c>
      <c r="F5" s="34">
        <f t="shared" si="0"/>
        <v>6.0195264220237715E-2</v>
      </c>
    </row>
    <row r="6" spans="1:7" x14ac:dyDescent="0.25">
      <c r="A6" s="48" t="str">
        <f>Tabelle1!J7</f>
        <v>CC</v>
      </c>
      <c r="B6" s="44">
        <f>Tabelle1!K7</f>
        <v>40316</v>
      </c>
      <c r="C6" s="44">
        <f>Tabelle1!P7</f>
        <v>41500</v>
      </c>
      <c r="D6" s="45">
        <f>Tabelle1!N7</f>
        <v>1608.8899939999999</v>
      </c>
      <c r="E6" s="45">
        <f>Tabelle1!Q7*-1</f>
        <v>-2363.16</v>
      </c>
      <c r="F6" s="34">
        <f>XIRR(D6:E6,B6:C6)</f>
        <v>0.12582793831825259</v>
      </c>
    </row>
    <row r="7" spans="1:7" x14ac:dyDescent="0.25">
      <c r="B7" s="44"/>
      <c r="C7" s="44"/>
      <c r="D7" s="45"/>
      <c r="E7" s="45"/>
      <c r="F7" s="34"/>
    </row>
    <row r="8" spans="1:7" x14ac:dyDescent="0.25">
      <c r="A8" s="48" t="str">
        <f>Tabelle1!J9</f>
        <v>CC</v>
      </c>
      <c r="B8" s="44">
        <f>Tabelle1!K9</f>
        <v>40311</v>
      </c>
      <c r="C8" s="44">
        <f>Tabelle1!P9</f>
        <v>41500</v>
      </c>
      <c r="D8" s="45">
        <f>Tabelle1!N9</f>
        <v>7269.929709</v>
      </c>
      <c r="E8" s="45">
        <f>Tabelle1!Q9*-1</f>
        <v>-9893.82</v>
      </c>
      <c r="F8" s="34">
        <f t="shared" ref="F8:F13" si="1">XIRR(D8:E8,B8:C8)</f>
        <v>9.9219399690628068E-2</v>
      </c>
    </row>
    <row r="9" spans="1:7" x14ac:dyDescent="0.25">
      <c r="B9" s="44"/>
      <c r="C9" s="44"/>
      <c r="D9" s="45"/>
      <c r="E9" s="45"/>
      <c r="F9" s="34"/>
    </row>
    <row r="10" spans="1:7" x14ac:dyDescent="0.25">
      <c r="A10" s="48" t="str">
        <f>Tabelle1!J11</f>
        <v>CC</v>
      </c>
      <c r="B10" s="44">
        <f>Tabelle1!K11</f>
        <v>40311</v>
      </c>
      <c r="C10" s="44">
        <f>Tabelle1!P11</f>
        <v>41500</v>
      </c>
      <c r="D10" s="45">
        <f>Tabelle1!N11</f>
        <v>3743.46</v>
      </c>
      <c r="E10" s="45">
        <f>Tabelle1!Q11*-1</f>
        <v>-4445.28</v>
      </c>
      <c r="F10" s="34">
        <f t="shared" si="1"/>
        <v>5.4165294766426092E-2</v>
      </c>
    </row>
    <row r="11" spans="1:7" x14ac:dyDescent="0.25">
      <c r="B11" s="44"/>
      <c r="C11" s="44"/>
      <c r="D11" s="45"/>
      <c r="E11" s="45"/>
      <c r="F11" s="34"/>
    </row>
    <row r="12" spans="1:7" x14ac:dyDescent="0.25">
      <c r="A12" s="48" t="str">
        <f>Tabelle1!J13</f>
        <v>CC</v>
      </c>
      <c r="B12" s="44">
        <f>Tabelle1!K13</f>
        <v>40309</v>
      </c>
      <c r="C12" s="44">
        <f>Tabelle1!P13</f>
        <v>41501</v>
      </c>
      <c r="D12" s="45">
        <f>Tabelle1!N13</f>
        <v>7271.07</v>
      </c>
      <c r="E12" s="45">
        <f>Tabelle1!Q13*-1</f>
        <v>-6760.8</v>
      </c>
      <c r="F12" s="34">
        <f>XIRR(D12:E12,B12:C12)</f>
        <v>-2.203401029109955E-2</v>
      </c>
    </row>
    <row r="13" spans="1:7" x14ac:dyDescent="0.25">
      <c r="A13" s="48" t="str">
        <f>Tabelle1!J14</f>
        <v>comdirect</v>
      </c>
      <c r="B13" s="44">
        <f>Tabelle1!K14</f>
        <v>39811</v>
      </c>
      <c r="C13" s="44">
        <f>Tabelle1!P14</f>
        <v>41501</v>
      </c>
      <c r="D13" s="45">
        <f>Tabelle1!N14</f>
        <v>2478.6</v>
      </c>
      <c r="E13" s="45">
        <f>Tabelle1!Q14*-1</f>
        <v>-4511.7</v>
      </c>
      <c r="F13" s="34">
        <f t="shared" si="1"/>
        <v>0.13810606598854069</v>
      </c>
    </row>
    <row r="14" spans="1:7" x14ac:dyDescent="0.25">
      <c r="B14" s="44"/>
      <c r="C14" s="44"/>
      <c r="D14" s="45"/>
      <c r="E14" s="45"/>
      <c r="F14" s="34"/>
    </row>
    <row r="15" spans="1:7" x14ac:dyDescent="0.25">
      <c r="A15" s="48" t="str">
        <f>Tabelle1!J16</f>
        <v>CC</v>
      </c>
      <c r="B15" s="44">
        <f>Tabelle1!K16</f>
        <v>39209</v>
      </c>
      <c r="C15" s="44">
        <f>Tabelle1!P16</f>
        <v>41499</v>
      </c>
      <c r="D15" s="45">
        <f>Tabelle1!N16</f>
        <v>4805.869995</v>
      </c>
      <c r="E15" s="45">
        <f>Tabelle1!Q16*-1</f>
        <v>-5628.42</v>
      </c>
      <c r="F15" s="34">
        <f t="shared" ref="F15" si="2">XIRR(D15:E15,B15:C15)</f>
        <v>2.5501665472984315E-2</v>
      </c>
    </row>
  </sheetData>
  <pageMargins left="0.7" right="0.7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activeCell="D15" sqref="D15"/>
    </sheetView>
  </sheetViews>
  <sheetFormatPr baseColWidth="10" defaultColWidth="9.140625" defaultRowHeight="15" x14ac:dyDescent="0.25"/>
  <sheetData/>
  <pageMargins left="0.7" right="0.7" top="0.78749999999999998" bottom="0.78749999999999998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Tobias</dc:creator>
  <cp:lastModifiedBy>Tobias</cp:lastModifiedBy>
  <cp:revision>0</cp:revision>
  <cp:lastPrinted>2013-06-02T17:19:56Z</cp:lastPrinted>
  <dcterms:created xsi:type="dcterms:W3CDTF">2013-06-02T16:03:29Z</dcterms:created>
  <dcterms:modified xsi:type="dcterms:W3CDTF">2013-08-18T16:22:06Z</dcterms:modified>
</cp:coreProperties>
</file>