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9270" activeTab="1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F94" i="2"/>
  <c r="M94" s="1"/>
  <c r="F82"/>
  <c r="F30"/>
  <c r="D30"/>
  <c r="F18"/>
  <c r="D82"/>
  <c r="M80"/>
  <c r="L80"/>
  <c r="K80"/>
  <c r="J80"/>
  <c r="I80"/>
  <c r="H80"/>
  <c r="G80"/>
  <c r="F80"/>
  <c r="M81"/>
  <c r="L81"/>
  <c r="K81"/>
  <c r="J81"/>
  <c r="I81"/>
  <c r="H81"/>
  <c r="G81"/>
  <c r="F81"/>
  <c r="G76"/>
  <c r="F76"/>
  <c r="E76"/>
  <c r="D76"/>
  <c r="M76"/>
  <c r="L76"/>
  <c r="K76"/>
  <c r="J76"/>
  <c r="J77" s="1"/>
  <c r="I76"/>
  <c r="H76"/>
  <c r="D105"/>
  <c r="F54"/>
  <c r="M54" s="1"/>
  <c r="D42"/>
  <c r="F42"/>
  <c r="M42" s="1"/>
  <c r="M30"/>
  <c r="M18"/>
  <c r="G65"/>
  <c r="F65"/>
  <c r="H65"/>
  <c r="I75"/>
  <c r="H75"/>
  <c r="G75"/>
  <c r="F75"/>
  <c r="E75"/>
  <c r="F72"/>
  <c r="G72"/>
  <c r="H72"/>
  <c r="D59"/>
  <c r="E59"/>
  <c r="F59"/>
  <c r="G59"/>
  <c r="H59"/>
  <c r="I60" s="1"/>
  <c r="I62"/>
  <c r="H62"/>
  <c r="G62"/>
  <c r="F62"/>
  <c r="E62"/>
  <c r="M105"/>
  <c r="L105"/>
  <c r="K105"/>
  <c r="J105"/>
  <c r="I105"/>
  <c r="H105"/>
  <c r="G105"/>
  <c r="F105"/>
  <c r="E105"/>
  <c r="M98"/>
  <c r="L98"/>
  <c r="K98"/>
  <c r="J98"/>
  <c r="I98"/>
  <c r="H98"/>
  <c r="G98"/>
  <c r="F98"/>
  <c r="E98"/>
  <c r="M102"/>
  <c r="L102"/>
  <c r="K102"/>
  <c r="J102"/>
  <c r="I102"/>
  <c r="H102"/>
  <c r="G102"/>
  <c r="F102"/>
  <c r="E102"/>
  <c r="E100"/>
  <c r="D99"/>
  <c r="E99"/>
  <c r="F99"/>
  <c r="G99"/>
  <c r="H99"/>
  <c r="I99"/>
  <c r="J99"/>
  <c r="K99"/>
  <c r="L99"/>
  <c r="M99"/>
  <c r="D106"/>
  <c r="M92"/>
  <c r="L92"/>
  <c r="K92"/>
  <c r="J92"/>
  <c r="I92"/>
  <c r="H92"/>
  <c r="G92"/>
  <c r="F92"/>
  <c r="E92"/>
  <c r="D94"/>
  <c r="M90"/>
  <c r="L90"/>
  <c r="K90"/>
  <c r="J90"/>
  <c r="I90"/>
  <c r="H90"/>
  <c r="G90"/>
  <c r="F90"/>
  <c r="E90"/>
  <c r="M88"/>
  <c r="L88"/>
  <c r="K88"/>
  <c r="J88"/>
  <c r="I88"/>
  <c r="H88"/>
  <c r="G88"/>
  <c r="F88"/>
  <c r="E88"/>
  <c r="M86"/>
  <c r="L86"/>
  <c r="K86"/>
  <c r="J86"/>
  <c r="I86"/>
  <c r="H86"/>
  <c r="G86"/>
  <c r="F86"/>
  <c r="E86"/>
  <c r="I72"/>
  <c r="J72"/>
  <c r="K72"/>
  <c r="L72"/>
  <c r="M72"/>
  <c r="M75"/>
  <c r="K79"/>
  <c r="F78"/>
  <c r="G78"/>
  <c r="H78"/>
  <c r="I78"/>
  <c r="J78"/>
  <c r="K78"/>
  <c r="L78"/>
  <c r="M78"/>
  <c r="L75"/>
  <c r="K75"/>
  <c r="J75"/>
  <c r="M71"/>
  <c r="L71"/>
  <c r="K71"/>
  <c r="J71"/>
  <c r="I71"/>
  <c r="H71"/>
  <c r="G71"/>
  <c r="H58"/>
  <c r="G58"/>
  <c r="M58"/>
  <c r="L58"/>
  <c r="K58"/>
  <c r="D66"/>
  <c r="M62"/>
  <c r="L62"/>
  <c r="K62"/>
  <c r="J62"/>
  <c r="M60"/>
  <c r="L60"/>
  <c r="K60"/>
  <c r="J60"/>
  <c r="J58"/>
  <c r="I58"/>
  <c r="I44"/>
  <c r="H44"/>
  <c r="G44"/>
  <c r="F44"/>
  <c r="E44"/>
  <c r="D44"/>
  <c r="D54"/>
  <c r="M52"/>
  <c r="L52"/>
  <c r="K52"/>
  <c r="M50"/>
  <c r="L50"/>
  <c r="K50"/>
  <c r="J50"/>
  <c r="I50"/>
  <c r="H50"/>
  <c r="G50"/>
  <c r="F50"/>
  <c r="E50"/>
  <c r="M48"/>
  <c r="L48"/>
  <c r="K48"/>
  <c r="J48"/>
  <c r="I48"/>
  <c r="H48"/>
  <c r="G48"/>
  <c r="F48"/>
  <c r="E48"/>
  <c r="M46"/>
  <c r="L46"/>
  <c r="K46"/>
  <c r="J46"/>
  <c r="I46"/>
  <c r="H46"/>
  <c r="G46"/>
  <c r="F46"/>
  <c r="E46"/>
  <c r="M40"/>
  <c r="L40"/>
  <c r="K40"/>
  <c r="M38"/>
  <c r="L38"/>
  <c r="K38"/>
  <c r="J38"/>
  <c r="I38"/>
  <c r="H38"/>
  <c r="G38"/>
  <c r="F38"/>
  <c r="E38"/>
  <c r="M36"/>
  <c r="L36"/>
  <c r="K36"/>
  <c r="J36"/>
  <c r="I36"/>
  <c r="H36"/>
  <c r="G36"/>
  <c r="F36"/>
  <c r="E36"/>
  <c r="M34"/>
  <c r="L34"/>
  <c r="K34"/>
  <c r="J34"/>
  <c r="I34"/>
  <c r="H34"/>
  <c r="G34"/>
  <c r="F34"/>
  <c r="E34"/>
  <c r="M28"/>
  <c r="L28"/>
  <c r="K28"/>
  <c r="J28"/>
  <c r="I28"/>
  <c r="H28"/>
  <c r="G28"/>
  <c r="F28"/>
  <c r="E28"/>
  <c r="M26"/>
  <c r="L26"/>
  <c r="K26"/>
  <c r="J26"/>
  <c r="I26"/>
  <c r="H26"/>
  <c r="G26"/>
  <c r="F26"/>
  <c r="E26"/>
  <c r="M24"/>
  <c r="L24"/>
  <c r="K24"/>
  <c r="J24"/>
  <c r="I24"/>
  <c r="H24"/>
  <c r="G24"/>
  <c r="F24"/>
  <c r="E24"/>
  <c r="M22"/>
  <c r="L22"/>
  <c r="K22"/>
  <c r="J22"/>
  <c r="I22"/>
  <c r="H22"/>
  <c r="G22"/>
  <c r="F22"/>
  <c r="E22"/>
  <c r="D18"/>
  <c r="M16"/>
  <c r="L16"/>
  <c r="K16"/>
  <c r="J16"/>
  <c r="I16"/>
  <c r="H16"/>
  <c r="G16"/>
  <c r="F16"/>
  <c r="E16"/>
  <c r="M14"/>
  <c r="L14"/>
  <c r="K14"/>
  <c r="J14"/>
  <c r="I14"/>
  <c r="H14"/>
  <c r="G14"/>
  <c r="F14"/>
  <c r="E14"/>
  <c r="M12"/>
  <c r="L12"/>
  <c r="K12"/>
  <c r="J12"/>
  <c r="I12"/>
  <c r="H12"/>
  <c r="G12"/>
  <c r="F12"/>
  <c r="E12"/>
  <c r="M10"/>
  <c r="L10"/>
  <c r="K10"/>
  <c r="J10"/>
  <c r="I10"/>
  <c r="H10"/>
  <c r="G10"/>
  <c r="F10"/>
  <c r="E10"/>
  <c r="H41" i="1"/>
  <c r="F18"/>
  <c r="M18" s="1"/>
  <c r="F29"/>
  <c r="M29" s="1"/>
  <c r="D100"/>
  <c r="F100"/>
  <c r="M100" s="1"/>
  <c r="M98"/>
  <c r="L98"/>
  <c r="K98"/>
  <c r="J98"/>
  <c r="I98"/>
  <c r="H98"/>
  <c r="G98"/>
  <c r="F98"/>
  <c r="E98"/>
  <c r="M96"/>
  <c r="L96"/>
  <c r="K96"/>
  <c r="J96"/>
  <c r="I96"/>
  <c r="H96"/>
  <c r="G96"/>
  <c r="F96"/>
  <c r="E96"/>
  <c r="M94"/>
  <c r="L94"/>
  <c r="K94"/>
  <c r="J94"/>
  <c r="I94"/>
  <c r="H94"/>
  <c r="G94"/>
  <c r="F94"/>
  <c r="E94"/>
  <c r="M92"/>
  <c r="L92"/>
  <c r="K92"/>
  <c r="J92"/>
  <c r="I92"/>
  <c r="H92"/>
  <c r="G92"/>
  <c r="F92"/>
  <c r="E92"/>
  <c r="F89"/>
  <c r="M89" s="1"/>
  <c r="D89"/>
  <c r="M87"/>
  <c r="L87"/>
  <c r="K87"/>
  <c r="J87"/>
  <c r="I87"/>
  <c r="H87"/>
  <c r="G87"/>
  <c r="F87"/>
  <c r="E87"/>
  <c r="M85"/>
  <c r="L85"/>
  <c r="K85"/>
  <c r="J85"/>
  <c r="I85"/>
  <c r="H85"/>
  <c r="G85"/>
  <c r="F85"/>
  <c r="E85"/>
  <c r="M83"/>
  <c r="L83"/>
  <c r="K83"/>
  <c r="J83"/>
  <c r="I83"/>
  <c r="H83"/>
  <c r="G83"/>
  <c r="F83"/>
  <c r="E83"/>
  <c r="M81"/>
  <c r="L81"/>
  <c r="K81"/>
  <c r="J81"/>
  <c r="I81"/>
  <c r="H81"/>
  <c r="G81"/>
  <c r="F81"/>
  <c r="E81"/>
  <c r="F77"/>
  <c r="M77" s="1"/>
  <c r="D77"/>
  <c r="M75"/>
  <c r="L75"/>
  <c r="K75"/>
  <c r="J75"/>
  <c r="I75"/>
  <c r="H75"/>
  <c r="G75"/>
  <c r="F75"/>
  <c r="E75"/>
  <c r="M73"/>
  <c r="L73"/>
  <c r="K73"/>
  <c r="J73"/>
  <c r="I73"/>
  <c r="H73"/>
  <c r="G73"/>
  <c r="F73"/>
  <c r="E73"/>
  <c r="M71"/>
  <c r="L71"/>
  <c r="K71"/>
  <c r="J71"/>
  <c r="I71"/>
  <c r="H71"/>
  <c r="G71"/>
  <c r="F71"/>
  <c r="E71"/>
  <c r="M69"/>
  <c r="L69"/>
  <c r="K69"/>
  <c r="J69"/>
  <c r="I69"/>
  <c r="H69"/>
  <c r="G69"/>
  <c r="F69"/>
  <c r="E69"/>
  <c r="F65"/>
  <c r="M65" s="1"/>
  <c r="D65"/>
  <c r="M63"/>
  <c r="L63"/>
  <c r="K63"/>
  <c r="J63"/>
  <c r="I63"/>
  <c r="H63"/>
  <c r="G63"/>
  <c r="F63"/>
  <c r="E63"/>
  <c r="M61"/>
  <c r="L61"/>
  <c r="K61"/>
  <c r="J61"/>
  <c r="I61"/>
  <c r="H61"/>
  <c r="G61"/>
  <c r="F61"/>
  <c r="E61"/>
  <c r="M59"/>
  <c r="L59"/>
  <c r="K59"/>
  <c r="J59"/>
  <c r="I59"/>
  <c r="H59"/>
  <c r="G59"/>
  <c r="F59"/>
  <c r="E59"/>
  <c r="M57"/>
  <c r="L57"/>
  <c r="K57"/>
  <c r="J57"/>
  <c r="I57"/>
  <c r="H57"/>
  <c r="G57"/>
  <c r="F57"/>
  <c r="E57"/>
  <c r="F53"/>
  <c r="D53"/>
  <c r="M51"/>
  <c r="L51"/>
  <c r="K51"/>
  <c r="J51"/>
  <c r="I51"/>
  <c r="H51"/>
  <c r="G51"/>
  <c r="F51"/>
  <c r="E51"/>
  <c r="M49"/>
  <c r="L49"/>
  <c r="K49"/>
  <c r="J49"/>
  <c r="I49"/>
  <c r="H49"/>
  <c r="G49"/>
  <c r="F49"/>
  <c r="E49"/>
  <c r="M47"/>
  <c r="L47"/>
  <c r="K47"/>
  <c r="J47"/>
  <c r="I47"/>
  <c r="H47"/>
  <c r="G47"/>
  <c r="F47"/>
  <c r="E47"/>
  <c r="M45"/>
  <c r="L45"/>
  <c r="K45"/>
  <c r="J45"/>
  <c r="I45"/>
  <c r="H45"/>
  <c r="G45"/>
  <c r="F45"/>
  <c r="E45"/>
  <c r="F41"/>
  <c r="D41"/>
  <c r="M39"/>
  <c r="L39"/>
  <c r="K39"/>
  <c r="J39"/>
  <c r="I39"/>
  <c r="H39"/>
  <c r="G39"/>
  <c r="F39"/>
  <c r="E39"/>
  <c r="M37"/>
  <c r="L37"/>
  <c r="K37"/>
  <c r="J37"/>
  <c r="I37"/>
  <c r="H37"/>
  <c r="G37"/>
  <c r="F37"/>
  <c r="E37"/>
  <c r="M35"/>
  <c r="L35"/>
  <c r="K35"/>
  <c r="J35"/>
  <c r="I35"/>
  <c r="H35"/>
  <c r="G35"/>
  <c r="F35"/>
  <c r="E35"/>
  <c r="M33"/>
  <c r="L33"/>
  <c r="K33"/>
  <c r="J33"/>
  <c r="I33"/>
  <c r="H33"/>
  <c r="G33"/>
  <c r="F33"/>
  <c r="E33"/>
  <c r="D29"/>
  <c r="E27"/>
  <c r="M21"/>
  <c r="L21"/>
  <c r="K21"/>
  <c r="J21"/>
  <c r="I21"/>
  <c r="H21"/>
  <c r="G21"/>
  <c r="F21"/>
  <c r="E21"/>
  <c r="M27"/>
  <c r="L27"/>
  <c r="K27"/>
  <c r="J27"/>
  <c r="I27"/>
  <c r="H27"/>
  <c r="G27"/>
  <c r="F27"/>
  <c r="M25"/>
  <c r="L25"/>
  <c r="K25"/>
  <c r="J25"/>
  <c r="I25"/>
  <c r="H25"/>
  <c r="G25"/>
  <c r="F25"/>
  <c r="E25"/>
  <c r="M23"/>
  <c r="L23"/>
  <c r="K23"/>
  <c r="J23"/>
  <c r="I23"/>
  <c r="H23"/>
  <c r="G23"/>
  <c r="F23"/>
  <c r="E23"/>
  <c r="D18"/>
  <c r="M16"/>
  <c r="L16"/>
  <c r="K16"/>
  <c r="J16"/>
  <c r="I16"/>
  <c r="H16"/>
  <c r="G16"/>
  <c r="F16"/>
  <c r="E16"/>
  <c r="M14"/>
  <c r="L14"/>
  <c r="K14"/>
  <c r="J14"/>
  <c r="I14"/>
  <c r="H14"/>
  <c r="G14"/>
  <c r="F14"/>
  <c r="E14"/>
  <c r="M12"/>
  <c r="L12"/>
  <c r="K12"/>
  <c r="J12"/>
  <c r="I12"/>
  <c r="H12"/>
  <c r="G12"/>
  <c r="F12"/>
  <c r="E12"/>
  <c r="M10"/>
  <c r="L10"/>
  <c r="K10"/>
  <c r="J10"/>
  <c r="I10"/>
  <c r="H10"/>
  <c r="G10"/>
  <c r="F10"/>
  <c r="E10"/>
  <c r="G79" i="2" l="1"/>
  <c r="M100"/>
  <c r="I100"/>
  <c r="G60"/>
  <c r="H77"/>
  <c r="L79"/>
  <c r="H79"/>
  <c r="J100"/>
  <c r="F100"/>
  <c r="E60"/>
  <c r="K77"/>
  <c r="E77"/>
  <c r="K73"/>
  <c r="K100"/>
  <c r="G100"/>
  <c r="I77"/>
  <c r="M77"/>
  <c r="G77"/>
  <c r="H73"/>
  <c r="L77"/>
  <c r="F77"/>
  <c r="L100"/>
  <c r="H100"/>
  <c r="F60"/>
  <c r="G73"/>
  <c r="J73"/>
  <c r="F66"/>
  <c r="M66" s="1"/>
  <c r="M82"/>
  <c r="M79"/>
  <c r="I73"/>
  <c r="I79"/>
  <c r="L73"/>
  <c r="F106"/>
  <c r="M106" s="1"/>
  <c r="J79"/>
  <c r="H60"/>
  <c r="M73"/>
  <c r="M53" i="1"/>
  <c r="M41"/>
</calcChain>
</file>

<file path=xl/sharedStrings.xml><?xml version="1.0" encoding="utf-8"?>
<sst xmlns="http://schemas.openxmlformats.org/spreadsheetml/2006/main" count="285" uniqueCount="60">
  <si>
    <t>Unternehmen:</t>
  </si>
  <si>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Jahresende:</t>
    </r>
  </si>
  <si>
    <r>
      <rPr>
        <b/>
        <sz val="11"/>
        <color theme="1"/>
        <rFont val="Calibri"/>
        <family val="2"/>
        <scheme val="minor"/>
      </rPr>
      <t>CHF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Jahresende:</t>
    </r>
  </si>
  <si>
    <t>Coca Cola:</t>
  </si>
  <si>
    <r>
      <t>Aktienkurs Jahresende (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</si>
  <si>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r>
      <t>Aktienkurs Jahresende (</t>
    </r>
    <r>
      <rPr>
        <b/>
        <sz val="11"/>
        <color theme="1"/>
        <rFont val="Calibri"/>
        <family val="2"/>
        <scheme val="minor"/>
      </rPr>
      <t>CHF</t>
    </r>
    <r>
      <rPr>
        <sz val="11"/>
        <color theme="1"/>
        <rFont val="Calibri"/>
        <family val="2"/>
        <scheme val="minor"/>
      </rPr>
      <t>):</t>
    </r>
  </si>
  <si>
    <r>
      <t>Aktienkurs Jahresende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</si>
  <si>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t>Umsatzwachstum:</t>
  </si>
  <si>
    <t>Gewinnwachstum:</t>
  </si>
  <si>
    <t>KGV:</t>
  </si>
  <si>
    <r>
      <t>Umsatz je Aktie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</si>
  <si>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Gewinn je Aktie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</si>
  <si>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Dividende je Aktie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</si>
  <si>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t>Dividendenwachstum:</t>
  </si>
  <si>
    <t>Veränderung Aktienkurs:</t>
  </si>
  <si>
    <r>
      <t xml:space="preserve">KGV </t>
    </r>
    <r>
      <rPr>
        <b/>
        <sz val="11"/>
        <color theme="1"/>
        <rFont val="Calibri"/>
        <family val="2"/>
        <scheme val="minor"/>
      </rPr>
      <t>Ø</t>
    </r>
    <r>
      <rPr>
        <sz val="11"/>
        <color theme="1"/>
        <rFont val="Calibri"/>
        <family val="2"/>
        <scheme val="minor"/>
      </rPr>
      <t>:</t>
    </r>
  </si>
  <si>
    <r>
      <t xml:space="preserve">ggw. Abweichung vom KGV </t>
    </r>
    <r>
      <rPr>
        <b/>
        <sz val="11"/>
        <color theme="1"/>
        <rFont val="Calibri"/>
        <family val="2"/>
        <scheme val="minor"/>
      </rPr>
      <t>Ø</t>
    </r>
    <r>
      <rPr>
        <sz val="11"/>
        <color theme="1"/>
        <rFont val="Calibri"/>
        <family val="2"/>
        <scheme val="minor"/>
      </rPr>
      <t>:</t>
    </r>
  </si>
  <si>
    <t>Danone:</t>
  </si>
  <si>
    <r>
      <t>Umsatz je Aktie (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</si>
  <si>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r>
      <t>Gewinn je Aktie (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</si>
  <si>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r>
      <t>Dividende je Aktie (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</si>
  <si>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r>
      <t xml:space="preserve">0,68 </t>
    </r>
    <r>
      <rPr>
        <b/>
        <sz val="9"/>
        <color rgb="FFFF0000"/>
        <rFont val="Arial"/>
        <family val="2"/>
      </rPr>
      <t>(!)</t>
    </r>
  </si>
  <si>
    <t>General Mills:</t>
  </si>
  <si>
    <r>
      <t xml:space="preserve">Gewinnwachstum 2004 - 2013 </t>
    </r>
    <r>
      <rPr>
        <b/>
        <sz val="11"/>
        <color theme="1"/>
        <rFont val="Calibri"/>
        <family val="2"/>
        <scheme val="minor"/>
      </rPr>
      <t>p. a.</t>
    </r>
    <r>
      <rPr>
        <sz val="11"/>
        <color theme="1"/>
        <rFont val="Calibri"/>
        <family val="2"/>
        <scheme val="minor"/>
      </rPr>
      <t>:</t>
    </r>
  </si>
  <si>
    <r>
      <t xml:space="preserve">Gewinnwachstum </t>
    </r>
    <r>
      <rPr>
        <b/>
        <sz val="11"/>
        <color theme="1"/>
        <rFont val="Calibri"/>
        <family val="2"/>
        <scheme val="minor"/>
      </rPr>
      <t>2005</t>
    </r>
    <r>
      <rPr>
        <sz val="11"/>
        <color theme="1"/>
        <rFont val="Calibri"/>
        <family val="2"/>
        <scheme val="minor"/>
      </rPr>
      <t xml:space="preserve"> - 2013 </t>
    </r>
    <r>
      <rPr>
        <b/>
        <sz val="11"/>
        <color theme="1"/>
        <rFont val="Calibri"/>
        <family val="2"/>
        <scheme val="minor"/>
      </rPr>
      <t>p. a.</t>
    </r>
    <r>
      <rPr>
        <sz val="11"/>
        <color theme="1"/>
        <rFont val="Calibri"/>
        <family val="2"/>
        <scheme val="minor"/>
      </rPr>
      <t>:</t>
    </r>
  </si>
  <si>
    <t>Kellogg:</t>
  </si>
  <si>
    <t>McDonald´s:</t>
  </si>
  <si>
    <t>Nestlé:</t>
  </si>
  <si>
    <r>
      <t>Umsatz je Aktie (</t>
    </r>
    <r>
      <rPr>
        <b/>
        <sz val="11"/>
        <color theme="1"/>
        <rFont val="Calibri"/>
        <family val="2"/>
        <scheme val="minor"/>
      </rPr>
      <t>CHF</t>
    </r>
    <r>
      <rPr>
        <sz val="11"/>
        <color theme="1"/>
        <rFont val="Calibri"/>
        <family val="2"/>
        <scheme val="minor"/>
      </rPr>
      <t>):</t>
    </r>
  </si>
  <si>
    <r>
      <t>Gewinn je Aktie (</t>
    </r>
    <r>
      <rPr>
        <b/>
        <sz val="11"/>
        <color theme="1"/>
        <rFont val="Calibri"/>
        <family val="2"/>
        <scheme val="minor"/>
      </rPr>
      <t>CHF</t>
    </r>
    <r>
      <rPr>
        <sz val="11"/>
        <color theme="1"/>
        <rFont val="Calibri"/>
        <family val="2"/>
        <scheme val="minor"/>
      </rPr>
      <t>):</t>
    </r>
  </si>
  <si>
    <r>
      <t>Dividende je Aktie (</t>
    </r>
    <r>
      <rPr>
        <b/>
        <sz val="11"/>
        <color theme="1"/>
        <rFont val="Calibri"/>
        <family val="2"/>
        <scheme val="minor"/>
      </rPr>
      <t>CHF</t>
    </r>
    <r>
      <rPr>
        <sz val="11"/>
        <color theme="1"/>
        <rFont val="Calibri"/>
        <family val="2"/>
        <scheme val="minor"/>
      </rPr>
      <t>):</t>
    </r>
  </si>
  <si>
    <t>PepsiCo:</t>
  </si>
  <si>
    <t>Unilever:</t>
  </si>
  <si>
    <t>KGV 2014e:</t>
  </si>
  <si>
    <t>YUM! Brands</t>
  </si>
  <si>
    <t>Starbucks</t>
  </si>
  <si>
    <t>n.n.</t>
  </si>
  <si>
    <t>The Wendy´s Company</t>
  </si>
  <si>
    <t>-  </t>
  </si>
  <si>
    <t>Chipotle Mexican Grill</t>
  </si>
  <si>
    <t>Tim Hortons</t>
  </si>
  <si>
    <t>Darden Restaurants</t>
  </si>
  <si>
    <t>Panera Bread</t>
  </si>
  <si>
    <r>
      <t xml:space="preserve">Gewinnwachstum 2004 - </t>
    </r>
    <r>
      <rPr>
        <b/>
        <sz val="11"/>
        <color rgb="FF0070C0"/>
        <rFont val="Calibri"/>
        <family val="2"/>
        <scheme val="minor"/>
      </rPr>
      <t>2012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p. a.</t>
    </r>
    <r>
      <rPr>
        <sz val="11"/>
        <color theme="1"/>
        <rFont val="Calibri"/>
        <family val="2"/>
        <scheme val="minor"/>
      </rPr>
      <t>:</t>
    </r>
  </si>
  <si>
    <r>
      <t>Aktienkurs Jahresende (</t>
    </r>
    <r>
      <rPr>
        <b/>
        <sz val="11"/>
        <color theme="1"/>
        <rFont val="Calibri"/>
        <family val="2"/>
        <scheme val="minor"/>
      </rPr>
      <t>USD</t>
    </r>
    <r>
      <rPr>
        <sz val="11"/>
        <color theme="1"/>
        <rFont val="Calibri"/>
        <family val="2"/>
        <scheme val="minor"/>
      </rPr>
      <t>):</t>
    </r>
  </si>
  <si>
    <r>
      <t>Umsatz je Aktie (</t>
    </r>
    <r>
      <rPr>
        <b/>
        <sz val="11"/>
        <color theme="1"/>
        <rFont val="Calibri"/>
        <family val="2"/>
        <scheme val="minor"/>
      </rPr>
      <t>CAD</t>
    </r>
    <r>
      <rPr>
        <sz val="11"/>
        <color theme="1"/>
        <rFont val="Calibri"/>
        <family val="2"/>
        <scheme val="minor"/>
      </rPr>
      <t>):</t>
    </r>
  </si>
  <si>
    <r>
      <t>Gewinn je Aktie (</t>
    </r>
    <r>
      <rPr>
        <b/>
        <sz val="11"/>
        <color theme="1"/>
        <rFont val="Calibri"/>
        <family val="2"/>
        <scheme val="minor"/>
      </rPr>
      <t>CAD</t>
    </r>
    <r>
      <rPr>
        <sz val="11"/>
        <color theme="1"/>
        <rFont val="Calibri"/>
        <family val="2"/>
        <scheme val="minor"/>
      </rPr>
      <t>):</t>
    </r>
  </si>
  <si>
    <r>
      <t>Dividende je Aktie (</t>
    </r>
    <r>
      <rPr>
        <b/>
        <sz val="11"/>
        <color theme="1"/>
        <rFont val="Calibri"/>
        <family val="2"/>
        <scheme val="minor"/>
      </rPr>
      <t>CAD</t>
    </r>
    <r>
      <rPr>
        <sz val="11"/>
        <color theme="1"/>
        <rFont val="Calibri"/>
        <family val="2"/>
        <scheme val="minor"/>
      </rPr>
      <t>):</t>
    </r>
  </si>
  <si>
    <r>
      <rPr>
        <b/>
        <sz val="11"/>
        <color theme="1"/>
        <rFont val="Calibri"/>
        <family val="2"/>
        <scheme val="minor"/>
      </rPr>
      <t>USD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Jahresende:</t>
    </r>
  </si>
  <si>
    <r>
      <t xml:space="preserve">USD </t>
    </r>
    <r>
      <rPr>
        <sz val="11"/>
        <color theme="1"/>
        <rFont val="Calibri"/>
        <family val="2"/>
        <scheme val="minor"/>
      </rPr>
      <t>in</t>
    </r>
    <r>
      <rPr>
        <b/>
        <sz val="11"/>
        <color theme="1"/>
        <rFont val="Calibri"/>
        <family val="2"/>
        <scheme val="minor"/>
      </rPr>
      <t xml:space="preserve"> CAD</t>
    </r>
    <r>
      <rPr>
        <sz val="11"/>
        <color theme="1"/>
        <rFont val="Calibri"/>
        <family val="2"/>
        <scheme val="minor"/>
      </rPr>
      <t xml:space="preserve"> Jahresende:</t>
    </r>
  </si>
  <si>
    <r>
      <t>CAD</t>
    </r>
    <r>
      <rPr>
        <sz val="11"/>
        <color theme="1"/>
        <rFont val="Calibri"/>
        <family val="2"/>
        <scheme val="minor"/>
      </rPr>
      <t xml:space="preserve"> in</t>
    </r>
    <r>
      <rPr>
        <b/>
        <sz val="11"/>
        <color theme="1"/>
        <rFont val="Calibri"/>
        <family val="2"/>
        <scheme val="minor"/>
      </rPr>
      <t xml:space="preserve"> €</t>
    </r>
    <r>
      <rPr>
        <sz val="11"/>
        <color theme="1"/>
        <rFont val="Calibri"/>
        <family val="2"/>
        <scheme val="minor"/>
      </rPr>
      <t xml:space="preserve"> Jahresende:</t>
    </r>
  </si>
  <si>
    <r>
      <t>Aktienkurs Jahresende (</t>
    </r>
    <r>
      <rPr>
        <b/>
        <sz val="11"/>
        <color theme="1"/>
        <rFont val="Calibri"/>
        <family val="2"/>
        <scheme val="minor"/>
      </rPr>
      <t>CAD</t>
    </r>
    <r>
      <rPr>
        <sz val="11"/>
        <color theme="1"/>
        <rFont val="Calibri"/>
        <family val="2"/>
        <scheme val="minor"/>
      </rPr>
      <t>):</t>
    </r>
  </si>
  <si>
    <r>
      <t>Veränderung Aktienkurs (</t>
    </r>
    <r>
      <rPr>
        <b/>
        <sz val="11"/>
        <color theme="1"/>
        <rFont val="Calibri"/>
        <family val="2"/>
        <scheme val="minor"/>
      </rPr>
      <t>USD</t>
    </r>
    <r>
      <rPr>
        <sz val="11"/>
        <color theme="1"/>
        <rFont val="Calibri"/>
        <family val="2"/>
        <scheme val="minor"/>
      </rPr>
      <t>):</t>
    </r>
  </si>
  <si>
    <r>
      <t>KGV (</t>
    </r>
    <r>
      <rPr>
        <b/>
        <sz val="11"/>
        <color theme="1"/>
        <rFont val="Calibri"/>
        <family val="2"/>
        <scheme val="minor"/>
      </rPr>
      <t>CAD</t>
    </r>
    <r>
      <rPr>
        <sz val="11"/>
        <color theme="1"/>
        <rFont val="Calibri"/>
        <family val="2"/>
        <scheme val="minor"/>
      </rPr>
      <t>):</t>
    </r>
  </si>
  <si>
    <r>
      <t>KGV (</t>
    </r>
    <r>
      <rPr>
        <b/>
        <sz val="11"/>
        <color theme="1"/>
        <rFont val="Calibri"/>
        <family val="2"/>
        <scheme val="minor"/>
      </rPr>
      <t>USD</t>
    </r>
    <r>
      <rPr>
        <sz val="11"/>
        <color theme="1"/>
        <rFont val="Calibri"/>
        <family val="2"/>
        <scheme val="minor"/>
      </rPr>
      <t>):</t>
    </r>
  </si>
  <si>
    <r>
      <t>Gewinnwachstum (</t>
    </r>
    <r>
      <rPr>
        <b/>
        <sz val="11"/>
        <color theme="1"/>
        <rFont val="Calibri"/>
        <family val="2"/>
        <scheme val="minor"/>
      </rPr>
      <t>USD</t>
    </r>
    <r>
      <rPr>
        <sz val="11"/>
        <color theme="1"/>
        <rFont val="Calibri"/>
        <family val="2"/>
        <scheme val="minor"/>
      </rPr>
      <t>):</t>
    </r>
  </si>
  <si>
    <r>
      <t>Gewinn je Aktie (</t>
    </r>
    <r>
      <rPr>
        <b/>
        <sz val="11"/>
        <color theme="1"/>
        <rFont val="Calibri"/>
        <family val="2"/>
        <scheme val="minor"/>
      </rPr>
      <t>USD</t>
    </r>
    <r>
      <rPr>
        <sz val="11"/>
        <color theme="1"/>
        <rFont val="Calibri"/>
        <family val="2"/>
        <scheme val="minor"/>
      </rPr>
      <t>):</t>
    </r>
  </si>
  <si>
    <r>
      <t>Gewinnwachstum (</t>
    </r>
    <r>
      <rPr>
        <b/>
        <sz val="11"/>
        <color theme="1"/>
        <rFont val="Calibri"/>
        <family val="2"/>
        <scheme val="minor"/>
      </rPr>
      <t>CAD</t>
    </r>
    <r>
      <rPr>
        <sz val="11"/>
        <color theme="1"/>
        <rFont val="Calibri"/>
        <family val="2"/>
        <scheme val="minor"/>
      </rPr>
      <t>):</t>
    </r>
  </si>
  <si>
    <r>
      <t xml:space="preserve">Gewinnwachstum 2004 - 2013 </t>
    </r>
    <r>
      <rPr>
        <b/>
        <sz val="11"/>
        <color theme="1"/>
        <rFont val="Calibri"/>
        <family val="2"/>
        <scheme val="minor"/>
      </rPr>
      <t>p. a.</t>
    </r>
    <r>
      <rPr>
        <sz val="11"/>
        <color theme="1"/>
        <rFont val="Calibri"/>
        <family val="2"/>
        <scheme val="minor"/>
      </rPr>
      <t xml:space="preserve"> (</t>
    </r>
    <r>
      <rPr>
        <b/>
        <sz val="11"/>
        <color theme="1"/>
        <rFont val="Calibri"/>
        <family val="2"/>
        <scheme val="minor"/>
      </rPr>
      <t>USD</t>
    </r>
    <r>
      <rPr>
        <sz val="11"/>
        <color theme="1"/>
        <rFont val="Calibri"/>
        <family val="2"/>
        <scheme val="minor"/>
      </rPr>
      <t>):</t>
    </r>
  </si>
  <si>
    <r>
      <t xml:space="preserve">Gewinnwachstum 2004 - 2012 </t>
    </r>
    <r>
      <rPr>
        <b/>
        <sz val="11"/>
        <color theme="1"/>
        <rFont val="Calibri"/>
        <family val="2"/>
        <scheme val="minor"/>
      </rPr>
      <t>p. a.</t>
    </r>
    <r>
      <rPr>
        <sz val="11"/>
        <color theme="1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</si>
</sst>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>
  <numFmts count="5">
    <numFmt numFmtId="164" formatCode="#,##0.00_ ;[Red]\-#,##0.00\ "/>
    <numFmt numFmtId="165" formatCode="#,##0.0_ ;[Red]\-#,##0.0\ "/>
    <numFmt numFmtId="166" formatCode="0.0"/>
    <numFmt numFmtId="167" formatCode="0.00_ ;[Red]\-0.00\ "/>
    <numFmt numFmtId="168" formatCode="#,##0.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b/>
      <sz val="12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color rgb="FF0070C0"/>
      <name val="Arial"/>
      <family val="2"/>
    </font>
    <font>
      <sz val="9"/>
      <color rgb="FF400E02"/>
      <name val="Arial"/>
      <family val="2"/>
    </font>
    <font>
      <b/>
      <sz val="8"/>
      <color rgb="FF000000"/>
      <name val="Verdana"/>
      <family val="2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ECECEC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ECECEC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rgb="FFECECEC"/>
      </bottom>
      <diagonal/>
    </border>
    <border>
      <left style="thin">
        <color indexed="64"/>
      </left>
      <right/>
      <top/>
      <bottom style="medium">
        <color rgb="FFECECEC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rgb="FFECECEC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1" xfId="0" applyNumberFormat="1" applyBorder="1" applyAlignment="1"/>
    <xf numFmtId="164" fontId="0" fillId="0" borderId="12" xfId="0" applyNumberFormat="1" applyBorder="1" applyAlignment="1">
      <alignment horizontal="center"/>
    </xf>
    <xf numFmtId="164" fontId="0" fillId="0" borderId="12" xfId="0" applyNumberFormat="1" applyBorder="1" applyAlignment="1"/>
    <xf numFmtId="164" fontId="1" fillId="0" borderId="12" xfId="0" applyNumberFormat="1" applyFont="1" applyBorder="1" applyAlignment="1">
      <alignment horizontal="center"/>
    </xf>
    <xf numFmtId="10" fontId="4" fillId="0" borderId="12" xfId="0" applyNumberFormat="1" applyFont="1" applyBorder="1" applyAlignment="1">
      <alignment horizontal="center"/>
    </xf>
    <xf numFmtId="10" fontId="6" fillId="0" borderId="0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10" fontId="6" fillId="0" borderId="13" xfId="0" applyNumberFormat="1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0" fontId="6" fillId="0" borderId="8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0" fontId="4" fillId="0" borderId="8" xfId="0" applyNumberFormat="1" applyFon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0" fontId="4" fillId="0" borderId="16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0" fillId="0" borderId="12" xfId="0" applyBorder="1"/>
    <xf numFmtId="165" fontId="3" fillId="0" borderId="8" xfId="0" applyNumberFormat="1" applyFont="1" applyBorder="1" applyAlignment="1">
      <alignment horizontal="center"/>
    </xf>
    <xf numFmtId="165" fontId="3" fillId="0" borderId="1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0" fontId="9" fillId="0" borderId="16" xfId="0" applyNumberFormat="1" applyFont="1" applyBorder="1" applyAlignment="1">
      <alignment horizontal="center"/>
    </xf>
    <xf numFmtId="10" fontId="6" fillId="0" borderId="16" xfId="0" applyNumberFormat="1" applyFont="1" applyBorder="1" applyAlignment="1">
      <alignment horizontal="center"/>
    </xf>
    <xf numFmtId="10" fontId="8" fillId="0" borderId="8" xfId="0" applyNumberFormat="1" applyFont="1" applyBorder="1" applyAlignment="1">
      <alignment horizontal="center"/>
    </xf>
    <xf numFmtId="164" fontId="0" fillId="0" borderId="18" xfId="0" applyNumberFormat="1" applyBorder="1" applyAlignme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8" xfId="0" applyBorder="1"/>
    <xf numFmtId="166" fontId="3" fillId="0" borderId="9" xfId="0" applyNumberFormat="1" applyFon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0" fontId="6" fillId="0" borderId="19" xfId="0" applyNumberFormat="1" applyFont="1" applyBorder="1" applyAlignment="1">
      <alignment horizontal="center"/>
    </xf>
    <xf numFmtId="164" fontId="0" fillId="0" borderId="20" xfId="0" applyNumberFormat="1" applyBorder="1" applyAlignment="1"/>
    <xf numFmtId="10" fontId="4" fillId="0" borderId="18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10" fontId="6" fillId="0" borderId="18" xfId="0" applyNumberFormat="1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164" fontId="10" fillId="0" borderId="16" xfId="0" applyNumberFormat="1" applyFont="1" applyBorder="1" applyAlignment="1">
      <alignment horizontal="center"/>
    </xf>
    <xf numFmtId="166" fontId="3" fillId="0" borderId="0" xfId="0" applyNumberFormat="1" applyFont="1" applyBorder="1" applyAlignment="1">
      <alignment horizontal="center"/>
    </xf>
    <xf numFmtId="166" fontId="3" fillId="0" borderId="17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8" xfId="0" applyNumberFormat="1" applyFont="1" applyBorder="1" applyAlignment="1">
      <alignment horizontal="center"/>
    </xf>
    <xf numFmtId="10" fontId="4" fillId="0" borderId="19" xfId="0" applyNumberFormat="1" applyFon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10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10" fillId="0" borderId="16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167" fontId="0" fillId="0" borderId="14" xfId="0" applyNumberFormat="1" applyBorder="1" applyAlignment="1">
      <alignment horizontal="center"/>
    </xf>
    <xf numFmtId="167" fontId="3" fillId="0" borderId="8" xfId="0" applyNumberFormat="1" applyFont="1" applyBorder="1" applyAlignment="1">
      <alignment horizontal="center"/>
    </xf>
    <xf numFmtId="167" fontId="3" fillId="0" borderId="0" xfId="0" applyNumberFormat="1" applyFont="1" applyBorder="1" applyAlignment="1">
      <alignment horizontal="center"/>
    </xf>
    <xf numFmtId="167" fontId="3" fillId="0" borderId="16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166" fontId="5" fillId="0" borderId="9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0" fontId="0" fillId="0" borderId="8" xfId="0" applyNumberFormat="1" applyFont="1" applyBorder="1" applyAlignment="1">
      <alignment horizontal="center"/>
    </xf>
    <xf numFmtId="10" fontId="10" fillId="0" borderId="8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167" fontId="5" fillId="0" borderId="0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0" fontId="4" fillId="0" borderId="13" xfId="0" applyNumberFormat="1" applyFont="1" applyBorder="1" applyAlignment="1">
      <alignment horizontal="center"/>
    </xf>
    <xf numFmtId="10" fontId="6" fillId="0" borderId="8" xfId="0" applyNumberFormat="1" applyFont="1" applyFill="1" applyBorder="1" applyAlignment="1">
      <alignment horizontal="center"/>
    </xf>
    <xf numFmtId="10" fontId="4" fillId="0" borderId="0" xfId="0" applyNumberFormat="1" applyFont="1" applyFill="1" applyBorder="1" applyAlignment="1">
      <alignment horizontal="center"/>
    </xf>
    <xf numFmtId="10" fontId="4" fillId="0" borderId="8" xfId="0" applyNumberFormat="1" applyFont="1" applyFill="1" applyBorder="1" applyAlignment="1">
      <alignment horizontal="center"/>
    </xf>
    <xf numFmtId="10" fontId="6" fillId="0" borderId="0" xfId="0" applyNumberFormat="1" applyFont="1" applyFill="1" applyBorder="1" applyAlignment="1">
      <alignment horizontal="center"/>
    </xf>
    <xf numFmtId="10" fontId="4" fillId="0" borderId="16" xfId="0" applyNumberFormat="1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top" wrapText="1"/>
    </xf>
    <xf numFmtId="10" fontId="6" fillId="0" borderId="16" xfId="0" applyNumberFormat="1" applyFont="1" applyFill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top" wrapText="1"/>
    </xf>
    <xf numFmtId="10" fontId="4" fillId="0" borderId="22" xfId="0" applyNumberFormat="1" applyFont="1" applyBorder="1" applyAlignment="1">
      <alignment horizontal="center"/>
    </xf>
    <xf numFmtId="2" fontId="0" fillId="0" borderId="8" xfId="0" applyNumberFormat="1" applyFill="1" applyBorder="1"/>
    <xf numFmtId="2" fontId="3" fillId="0" borderId="23" xfId="0" applyNumberFormat="1" applyFont="1" applyFill="1" applyBorder="1" applyAlignment="1">
      <alignment horizontal="center" vertical="top" wrapText="1"/>
    </xf>
    <xf numFmtId="2" fontId="0" fillId="0" borderId="8" xfId="0" applyNumberForma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top" wrapText="1"/>
    </xf>
    <xf numFmtId="164" fontId="0" fillId="0" borderId="22" xfId="0" applyNumberFormat="1" applyBorder="1" applyAlignment="1"/>
    <xf numFmtId="164" fontId="1" fillId="0" borderId="22" xfId="0" applyNumberFormat="1" applyFont="1" applyBorder="1" applyAlignment="1">
      <alignment horizontal="center"/>
    </xf>
    <xf numFmtId="0" fontId="0" fillId="0" borderId="22" xfId="0" applyBorder="1"/>
    <xf numFmtId="2" fontId="2" fillId="0" borderId="8" xfId="0" applyNumberFormat="1" applyFont="1" applyFill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0" fontId="4" fillId="0" borderId="24" xfId="0" applyNumberFormat="1" applyFont="1" applyBorder="1" applyAlignment="1">
      <alignment horizontal="center"/>
    </xf>
    <xf numFmtId="0" fontId="0" fillId="0" borderId="8" xfId="0" applyBorder="1"/>
    <xf numFmtId="0" fontId="0" fillId="0" borderId="8" xfId="0" applyFill="1" applyBorder="1"/>
    <xf numFmtId="166" fontId="3" fillId="0" borderId="9" xfId="0" applyNumberFormat="1" applyFont="1" applyFill="1" applyBorder="1" applyAlignment="1">
      <alignment horizontal="center" vertical="top" wrapText="1"/>
    </xf>
    <xf numFmtId="164" fontId="0" fillId="0" borderId="0" xfId="0" applyNumberFormat="1" applyBorder="1" applyAlignment="1"/>
    <xf numFmtId="164" fontId="1" fillId="0" borderId="0" xfId="0" applyNumberFormat="1" applyFont="1" applyBorder="1" applyAlignment="1">
      <alignment horizontal="center"/>
    </xf>
    <xf numFmtId="0" fontId="0" fillId="0" borderId="0" xfId="0" applyBorder="1"/>
    <xf numFmtId="10" fontId="4" fillId="0" borderId="10" xfId="0" applyNumberFormat="1" applyFont="1" applyBorder="1" applyAlignment="1">
      <alignment horizontal="center"/>
    </xf>
    <xf numFmtId="2" fontId="2" fillId="0" borderId="16" xfId="0" applyNumberFormat="1" applyFont="1" applyFill="1" applyBorder="1" applyAlignment="1">
      <alignment horizontal="center"/>
    </xf>
    <xf numFmtId="2" fontId="3" fillId="0" borderId="25" xfId="0" applyNumberFormat="1" applyFont="1" applyFill="1" applyBorder="1" applyAlignment="1">
      <alignment horizontal="center" vertical="top" wrapText="1"/>
    </xf>
    <xf numFmtId="2" fontId="3" fillId="0" borderId="8" xfId="0" applyNumberFormat="1" applyFont="1" applyFill="1" applyBorder="1" applyAlignment="1">
      <alignment horizontal="center"/>
    </xf>
    <xf numFmtId="2" fontId="11" fillId="0" borderId="8" xfId="0" applyNumberFormat="1" applyFont="1" applyFill="1" applyBorder="1" applyAlignment="1">
      <alignment horizontal="center"/>
    </xf>
    <xf numFmtId="168" fontId="5" fillId="0" borderId="17" xfId="0" applyNumberFormat="1" applyFont="1" applyFill="1" applyBorder="1" applyAlignment="1">
      <alignment horizontal="center" vertical="top" wrapText="1"/>
    </xf>
    <xf numFmtId="2" fontId="12" fillId="0" borderId="8" xfId="0" applyNumberFormat="1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top" wrapText="1"/>
    </xf>
    <xf numFmtId="0" fontId="3" fillId="0" borderId="25" xfId="0" applyFont="1" applyFill="1" applyBorder="1" applyAlignment="1">
      <alignment horizontal="center" vertical="top" wrapText="1"/>
    </xf>
    <xf numFmtId="166" fontId="5" fillId="0" borderId="9" xfId="0" applyNumberFormat="1" applyFont="1" applyFill="1" applyBorder="1" applyAlignment="1">
      <alignment horizontal="center" vertical="top" wrapText="1"/>
    </xf>
    <xf numFmtId="166" fontId="3" fillId="0" borderId="17" xfId="0" applyNumberFormat="1" applyFont="1" applyFill="1" applyBorder="1" applyAlignment="1">
      <alignment horizontal="center" vertical="top" wrapText="1"/>
    </xf>
    <xf numFmtId="2" fontId="11" fillId="0" borderId="16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vertical="top" wrapText="1"/>
    </xf>
    <xf numFmtId="166" fontId="12" fillId="0" borderId="9" xfId="0" applyNumberFormat="1" applyFont="1" applyFill="1" applyBorder="1" applyAlignment="1">
      <alignment horizontal="center" vertical="top" wrapText="1"/>
    </xf>
    <xf numFmtId="2" fontId="2" fillId="0" borderId="14" xfId="0" applyNumberFormat="1" applyFont="1" applyFill="1" applyBorder="1" applyAlignment="1">
      <alignment horizontal="center"/>
    </xf>
    <xf numFmtId="10" fontId="4" fillId="0" borderId="14" xfId="0" applyNumberFormat="1" applyFont="1" applyFill="1" applyBorder="1" applyAlignment="1">
      <alignment horizontal="center"/>
    </xf>
    <xf numFmtId="2" fontId="3" fillId="0" borderId="26" xfId="0" applyNumberFormat="1" applyFont="1" applyFill="1" applyBorder="1" applyAlignment="1">
      <alignment horizontal="center" vertical="top" wrapText="1"/>
    </xf>
    <xf numFmtId="2" fontId="3" fillId="0" borderId="14" xfId="0" applyNumberFormat="1" applyFont="1" applyFill="1" applyBorder="1" applyAlignment="1">
      <alignment horizontal="center"/>
    </xf>
    <xf numFmtId="2" fontId="11" fillId="0" borderId="14" xfId="0" applyNumberFormat="1" applyFont="1" applyFill="1" applyBorder="1" applyAlignment="1">
      <alignment horizontal="center"/>
    </xf>
    <xf numFmtId="166" fontId="3" fillId="0" borderId="27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/>
    </xf>
    <xf numFmtId="2" fontId="12" fillId="0" borderId="16" xfId="0" applyNumberFormat="1" applyFont="1" applyBorder="1" applyAlignment="1">
      <alignment horizontal="center"/>
    </xf>
    <xf numFmtId="2" fontId="13" fillId="0" borderId="16" xfId="0" applyNumberFormat="1" applyFont="1" applyBorder="1" applyAlignment="1">
      <alignment horizontal="center"/>
    </xf>
    <xf numFmtId="166" fontId="12" fillId="0" borderId="17" xfId="0" applyNumberFormat="1" applyFont="1" applyFill="1" applyBorder="1" applyAlignment="1">
      <alignment horizontal="center" vertical="top" wrapText="1"/>
    </xf>
    <xf numFmtId="2" fontId="12" fillId="0" borderId="23" xfId="0" applyNumberFormat="1" applyFont="1" applyFill="1" applyBorder="1" applyAlignment="1">
      <alignment horizontal="center" vertical="top" wrapText="1"/>
    </xf>
    <xf numFmtId="2" fontId="12" fillId="0" borderId="25" xfId="0" applyNumberFormat="1" applyFont="1" applyFill="1" applyBorder="1" applyAlignment="1">
      <alignment horizontal="center" vertical="top" wrapText="1"/>
    </xf>
    <xf numFmtId="2" fontId="0" fillId="0" borderId="14" xfId="0" applyNumberFormat="1" applyFill="1" applyBorder="1" applyAlignment="1">
      <alignment horizontal="center"/>
    </xf>
    <xf numFmtId="2" fontId="12" fillId="0" borderId="26" xfId="0" applyNumberFormat="1" applyFont="1" applyFill="1" applyBorder="1" applyAlignment="1">
      <alignment horizontal="center" vertical="top" wrapText="1"/>
    </xf>
    <xf numFmtId="0" fontId="3" fillId="0" borderId="26" xfId="0" applyFont="1" applyFill="1" applyBorder="1" applyAlignment="1">
      <alignment horizontal="center" vertical="top" wrapText="1"/>
    </xf>
    <xf numFmtId="2" fontId="12" fillId="0" borderId="21" xfId="0" applyNumberFormat="1" applyFont="1" applyFill="1" applyBorder="1" applyAlignment="1">
      <alignment horizontal="center" vertical="top" wrapText="1"/>
    </xf>
    <xf numFmtId="2" fontId="11" fillId="0" borderId="0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 vertical="top" wrapText="1"/>
    </xf>
    <xf numFmtId="2" fontId="3" fillId="2" borderId="21" xfId="0" applyNumberFormat="1" applyFont="1" applyFill="1" applyBorder="1" applyAlignment="1">
      <alignment horizontal="center" vertical="top" wrapText="1"/>
    </xf>
    <xf numFmtId="2" fontId="2" fillId="0" borderId="14" xfId="0" applyNumberFormat="1" applyFont="1" applyBorder="1" applyAlignment="1">
      <alignment horizontal="center"/>
    </xf>
    <xf numFmtId="0" fontId="3" fillId="0" borderId="27" xfId="0" applyFont="1" applyFill="1" applyBorder="1" applyAlignment="1">
      <alignment horizontal="center" vertical="top" wrapText="1"/>
    </xf>
    <xf numFmtId="2" fontId="3" fillId="2" borderId="23" xfId="0" applyNumberFormat="1" applyFont="1" applyFill="1" applyBorder="1" applyAlignment="1">
      <alignment horizontal="center" vertical="top" wrapText="1"/>
    </xf>
    <xf numFmtId="164" fontId="0" fillId="0" borderId="6" xfId="0" applyNumberForma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10" fontId="4" fillId="0" borderId="10" xfId="0" applyNumberFormat="1" applyFont="1" applyFill="1" applyBorder="1" applyAlignment="1">
      <alignment horizontal="center"/>
    </xf>
    <xf numFmtId="2" fontId="3" fillId="0" borderId="29" xfId="0" applyNumberFormat="1" applyFont="1" applyFill="1" applyBorder="1" applyAlignment="1">
      <alignment horizontal="center" vertical="top" wrapText="1"/>
    </xf>
    <xf numFmtId="2" fontId="3" fillId="0" borderId="10" xfId="0" applyNumberFormat="1" applyFont="1" applyFill="1" applyBorder="1" applyAlignment="1">
      <alignment horizontal="center"/>
    </xf>
    <xf numFmtId="2" fontId="11" fillId="0" borderId="10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top" wrapText="1"/>
    </xf>
    <xf numFmtId="2" fontId="3" fillId="2" borderId="29" xfId="0" applyNumberFormat="1" applyFont="1" applyFill="1" applyBorder="1" applyAlignment="1">
      <alignment horizontal="center" vertical="top" wrapText="1"/>
    </xf>
    <xf numFmtId="10" fontId="6" fillId="0" borderId="14" xfId="0" applyNumberFormat="1" applyFont="1" applyFill="1" applyBorder="1" applyAlignment="1">
      <alignment horizontal="center"/>
    </xf>
    <xf numFmtId="2" fontId="4" fillId="0" borderId="14" xfId="0" applyNumberFormat="1" applyFont="1" applyFill="1" applyBorder="1" applyAlignment="1">
      <alignment horizontal="center"/>
    </xf>
    <xf numFmtId="166" fontId="3" fillId="0" borderId="28" xfId="0" applyNumberFormat="1" applyFont="1" applyFill="1" applyBorder="1" applyAlignment="1">
      <alignment horizontal="center" vertical="top" wrapText="1"/>
    </xf>
    <xf numFmtId="2" fontId="14" fillId="0" borderId="0" xfId="0" applyNumberFormat="1" applyFont="1" applyAlignment="1">
      <alignment horizontal="center"/>
    </xf>
    <xf numFmtId="2" fontId="14" fillId="0" borderId="22" xfId="0" applyNumberFormat="1" applyFont="1" applyBorder="1" applyAlignment="1">
      <alignment horizontal="center"/>
    </xf>
    <xf numFmtId="10" fontId="6" fillId="0" borderId="10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1" fillId="0" borderId="32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2" fontId="2" fillId="0" borderId="34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2" fontId="16" fillId="0" borderId="8" xfId="0" applyNumberFormat="1" applyFont="1" applyFill="1" applyBorder="1" applyAlignment="1">
      <alignment horizontal="center"/>
    </xf>
    <xf numFmtId="2" fontId="3" fillId="0" borderId="16" xfId="0" applyNumberFormat="1" applyFont="1" applyFill="1" applyBorder="1" applyAlignment="1">
      <alignment horizontal="center" vertical="top" wrapText="1"/>
    </xf>
    <xf numFmtId="2" fontId="16" fillId="0" borderId="14" xfId="0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2" fontId="12" fillId="0" borderId="14" xfId="0" applyNumberFormat="1" applyFont="1" applyFill="1" applyBorder="1" applyAlignment="1">
      <alignment horizontal="center" vertical="top" wrapText="1"/>
    </xf>
    <xf numFmtId="2" fontId="3" fillId="0" borderId="14" xfId="0" applyNumberFormat="1" applyFont="1" applyFill="1" applyBorder="1" applyAlignment="1">
      <alignment horizontal="center" vertical="top" wrapText="1"/>
    </xf>
    <xf numFmtId="166" fontId="12" fillId="0" borderId="14" xfId="0" applyNumberFormat="1" applyFont="1" applyFill="1" applyBorder="1" applyAlignment="1">
      <alignment horizontal="center" vertical="top" wrapText="1"/>
    </xf>
    <xf numFmtId="166" fontId="12" fillId="0" borderId="27" xfId="0" applyNumberFormat="1" applyFont="1" applyFill="1" applyBorder="1" applyAlignment="1">
      <alignment horizontal="center" vertical="top" wrapText="1"/>
    </xf>
    <xf numFmtId="2" fontId="12" fillId="0" borderId="14" xfId="0" applyNumberFormat="1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4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top" wrapText="1"/>
    </xf>
    <xf numFmtId="164" fontId="0" fillId="0" borderId="3" xfId="0" applyNumberFormat="1" applyFill="1" applyBorder="1" applyAlignment="1">
      <alignment horizontal="center"/>
    </xf>
    <xf numFmtId="164" fontId="0" fillId="0" borderId="15" xfId="0" applyNumberFormat="1" applyFill="1" applyBorder="1" applyAlignment="1">
      <alignment horizontal="center"/>
    </xf>
    <xf numFmtId="0" fontId="2" fillId="0" borderId="16" xfId="0" applyFont="1" applyFill="1" applyBorder="1" applyAlignment="1">
      <alignment horizontal="center" vertical="top" wrapText="1"/>
    </xf>
    <xf numFmtId="2" fontId="16" fillId="0" borderId="16" xfId="0" applyNumberFormat="1" applyFont="1" applyFill="1" applyBorder="1" applyAlignment="1">
      <alignment horizontal="center"/>
    </xf>
    <xf numFmtId="166" fontId="12" fillId="0" borderId="16" xfId="0" applyNumberFormat="1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O458"/>
  <sheetViews>
    <sheetView topLeftCell="A43" workbookViewId="0">
      <selection activeCell="C54" sqref="C54:M65"/>
    </sheetView>
  </sheetViews>
  <sheetFormatPr baseColWidth="10" defaultRowHeight="15"/>
  <cols>
    <col min="2" max="2" width="3.5703125" customWidth="1"/>
    <col min="3" max="3" width="31.28515625" customWidth="1"/>
    <col min="7" max="7" width="11.42578125" customWidth="1"/>
    <col min="14" max="14" width="3.5703125" customWidth="1"/>
  </cols>
  <sheetData>
    <row r="2" spans="3:15">
      <c r="C2" s="1"/>
    </row>
    <row r="3" spans="3:15" ht="15.75" thickBot="1"/>
    <row r="4" spans="3:15" ht="15.75" thickBot="1">
      <c r="C4" s="2" t="s">
        <v>0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</row>
    <row r="5" spans="3:15">
      <c r="C5" s="3" t="s">
        <v>1</v>
      </c>
      <c r="D5" s="4">
        <v>1.3555999999999999</v>
      </c>
      <c r="E5" s="5">
        <v>1.1842999999999999</v>
      </c>
      <c r="F5" s="4">
        <v>1.3193999999999999</v>
      </c>
      <c r="G5" s="5">
        <v>1.4590000000000001</v>
      </c>
      <c r="H5" s="4">
        <v>1.3994</v>
      </c>
      <c r="I5" s="5">
        <v>1.4325000000000001</v>
      </c>
      <c r="J5" s="4">
        <v>1.3385</v>
      </c>
      <c r="K5" s="5">
        <v>1.2961</v>
      </c>
      <c r="L5" s="4">
        <v>1.3194999999999999</v>
      </c>
      <c r="M5" s="6">
        <v>1.3755999999999999</v>
      </c>
    </row>
    <row r="6" spans="3:15" ht="15.75" thickBot="1">
      <c r="C6" s="8" t="s">
        <v>2</v>
      </c>
      <c r="D6" s="9">
        <v>1.546</v>
      </c>
      <c r="E6" s="10">
        <v>1.5561</v>
      </c>
      <c r="F6" s="9">
        <v>1.6091</v>
      </c>
      <c r="G6" s="10">
        <v>1.6539999999999999</v>
      </c>
      <c r="H6" s="9">
        <v>1.4935</v>
      </c>
      <c r="I6" s="10">
        <v>1.4835</v>
      </c>
      <c r="J6" s="9">
        <v>1.2473000000000001</v>
      </c>
      <c r="K6" s="10">
        <v>1.2175</v>
      </c>
      <c r="L6" s="9">
        <v>1.2074</v>
      </c>
      <c r="M6" s="11">
        <v>1.2277</v>
      </c>
    </row>
    <row r="7" spans="3:15">
      <c r="C7" s="12" t="s">
        <v>3</v>
      </c>
      <c r="D7" s="25"/>
      <c r="E7" s="13"/>
      <c r="F7" s="14"/>
      <c r="G7" s="13"/>
      <c r="H7" s="14"/>
      <c r="I7" s="13"/>
      <c r="J7" s="14"/>
      <c r="K7" s="13"/>
      <c r="L7" s="14"/>
      <c r="M7" s="31"/>
    </row>
    <row r="8" spans="3:15">
      <c r="C8" s="8" t="s">
        <v>4</v>
      </c>
      <c r="D8" s="32">
        <v>15.3</v>
      </c>
      <c r="E8" s="27">
        <v>17.05</v>
      </c>
      <c r="F8" s="32">
        <v>18.364999999999998</v>
      </c>
      <c r="G8" s="27">
        <v>21.225000000000001</v>
      </c>
      <c r="H8" s="32">
        <v>16</v>
      </c>
      <c r="I8" s="27">
        <v>20.03</v>
      </c>
      <c r="J8" s="32">
        <v>24.745000000000001</v>
      </c>
      <c r="K8" s="27">
        <v>27.175000000000001</v>
      </c>
      <c r="L8" s="32">
        <v>27.61</v>
      </c>
      <c r="M8" s="33">
        <v>29.637</v>
      </c>
    </row>
    <row r="9" spans="3:15">
      <c r="C9" s="8" t="s">
        <v>6</v>
      </c>
      <c r="D9" s="32">
        <v>20.82</v>
      </c>
      <c r="E9" s="27">
        <v>20.155000000000001</v>
      </c>
      <c r="F9" s="32">
        <v>24.2</v>
      </c>
      <c r="G9" s="27">
        <v>30.684999999999999</v>
      </c>
      <c r="H9" s="32">
        <v>22.635000000000002</v>
      </c>
      <c r="I9" s="27">
        <v>28.5</v>
      </c>
      <c r="J9" s="32">
        <v>32.884999999999998</v>
      </c>
      <c r="K9" s="27">
        <v>34.984999999999999</v>
      </c>
      <c r="L9" s="32">
        <v>36.25</v>
      </c>
      <c r="M9" s="33">
        <v>41.31</v>
      </c>
    </row>
    <row r="10" spans="3:15">
      <c r="C10" s="8" t="s">
        <v>14</v>
      </c>
      <c r="D10" s="26"/>
      <c r="E10" s="28">
        <f>((E9/D9)-1)</f>
        <v>-3.1940441882804982E-2</v>
      </c>
      <c r="F10" s="23">
        <f t="shared" ref="F10:M10" si="0">((F9/E9)-1)</f>
        <v>0.20069461672041666</v>
      </c>
      <c r="G10" s="30">
        <f t="shared" si="0"/>
        <v>0.26797520661157015</v>
      </c>
      <c r="H10" s="22">
        <f t="shared" si="0"/>
        <v>-0.26234316441257932</v>
      </c>
      <c r="I10" s="30">
        <f t="shared" si="0"/>
        <v>0.25911199469847568</v>
      </c>
      <c r="J10" s="23">
        <f t="shared" si="0"/>
        <v>0.15385964912280703</v>
      </c>
      <c r="K10" s="30">
        <f t="shared" si="0"/>
        <v>6.3858902235061521E-2</v>
      </c>
      <c r="L10" s="23">
        <f t="shared" si="0"/>
        <v>3.6158353580105773E-2</v>
      </c>
      <c r="M10" s="34">
        <f t="shared" si="0"/>
        <v>0.13958620689655188</v>
      </c>
    </row>
    <row r="11" spans="3:15">
      <c r="C11" s="15" t="s">
        <v>10</v>
      </c>
      <c r="D11" s="35">
        <v>4.5599999999999996</v>
      </c>
      <c r="E11" s="29">
        <v>4.88</v>
      </c>
      <c r="F11" s="35">
        <v>5.2</v>
      </c>
      <c r="G11" s="29">
        <v>6.22</v>
      </c>
      <c r="H11" s="35">
        <v>6.91</v>
      </c>
      <c r="I11" s="29">
        <v>6.73</v>
      </c>
      <c r="J11" s="35">
        <v>7.66</v>
      </c>
      <c r="K11" s="29">
        <v>10.28</v>
      </c>
      <c r="L11" s="35">
        <v>10.74</v>
      </c>
      <c r="M11" s="36">
        <v>10.64</v>
      </c>
    </row>
    <row r="12" spans="3:15">
      <c r="C12" s="15" t="s">
        <v>7</v>
      </c>
      <c r="D12" s="26"/>
      <c r="E12" s="30">
        <f>((E11/D11)-1)</f>
        <v>7.0175438596491224E-2</v>
      </c>
      <c r="F12" s="23">
        <f t="shared" ref="F12" si="1">((F11/E11)-1)</f>
        <v>6.5573770491803351E-2</v>
      </c>
      <c r="G12" s="30">
        <f t="shared" ref="G12" si="2">((G11/F11)-1)</f>
        <v>0.19615384615384612</v>
      </c>
      <c r="H12" s="23">
        <f t="shared" ref="H12" si="3">((H11/G11)-1)</f>
        <v>0.11093247588424449</v>
      </c>
      <c r="I12" s="28">
        <f t="shared" ref="I12" si="4">((I11/H11)-1)</f>
        <v>-2.6049204052098318E-2</v>
      </c>
      <c r="J12" s="23">
        <f t="shared" ref="J12" si="5">((J11/I11)-1)</f>
        <v>0.13818722139673101</v>
      </c>
      <c r="K12" s="30">
        <f t="shared" ref="K12" si="6">((K11/J11)-1)</f>
        <v>0.342036553524804</v>
      </c>
      <c r="L12" s="23">
        <f t="shared" ref="L12" si="7">((L11/K11)-1)</f>
        <v>4.474708171206232E-2</v>
      </c>
      <c r="M12" s="34">
        <f t="shared" ref="M12" si="8">((M11/L11)-1)</f>
        <v>-9.3109869646181842E-3</v>
      </c>
    </row>
    <row r="13" spans="3:15">
      <c r="C13" s="16" t="s">
        <v>11</v>
      </c>
      <c r="D13" s="35">
        <v>1</v>
      </c>
      <c r="E13" s="29">
        <v>1.02</v>
      </c>
      <c r="F13" s="35">
        <v>1.08</v>
      </c>
      <c r="G13" s="29">
        <v>1.3</v>
      </c>
      <c r="H13" s="35">
        <v>1.26</v>
      </c>
      <c r="I13" s="29">
        <v>1.47</v>
      </c>
      <c r="J13" s="35">
        <v>2.56</v>
      </c>
      <c r="K13" s="29">
        <v>1.88</v>
      </c>
      <c r="L13" s="35">
        <v>2</v>
      </c>
      <c r="M13" s="36">
        <v>1.94</v>
      </c>
    </row>
    <row r="14" spans="3:15">
      <c r="C14" s="16" t="s">
        <v>8</v>
      </c>
      <c r="D14" s="26"/>
      <c r="E14" s="30">
        <f>((E13/D13)-1)</f>
        <v>2.0000000000000018E-2</v>
      </c>
      <c r="F14" s="23">
        <f t="shared" ref="F14" si="9">((F13/E13)-1)</f>
        <v>5.8823529411764719E-2</v>
      </c>
      <c r="G14" s="30">
        <f t="shared" ref="G14" si="10">((G13/F13)-1)</f>
        <v>0.20370370370370372</v>
      </c>
      <c r="H14" s="22">
        <f t="shared" ref="H14" si="11">((H13/G13)-1)</f>
        <v>-3.0769230769230771E-2</v>
      </c>
      <c r="I14" s="30">
        <f t="shared" ref="I14" si="12">((I13/H13)-1)</f>
        <v>0.16666666666666674</v>
      </c>
      <c r="J14" s="23">
        <f t="shared" ref="J14" si="13">((J13/I13)-1)</f>
        <v>0.74149659863945594</v>
      </c>
      <c r="K14" s="28">
        <f t="shared" ref="K14" si="14">((K13/J13)-1)</f>
        <v>-0.26562500000000011</v>
      </c>
      <c r="L14" s="23">
        <f t="shared" ref="L14" si="15">((L13/K13)-1)</f>
        <v>6.3829787234042534E-2</v>
      </c>
      <c r="M14" s="43">
        <f t="shared" ref="M14" si="16">((M13/L13)-1)</f>
        <v>-3.0000000000000027E-2</v>
      </c>
      <c r="O14" s="1"/>
    </row>
    <row r="15" spans="3:15">
      <c r="C15" s="16" t="s">
        <v>12</v>
      </c>
      <c r="D15" s="35">
        <v>0.5</v>
      </c>
      <c r="E15" s="29">
        <v>0.56000000000000005</v>
      </c>
      <c r="F15" s="35">
        <v>0.62</v>
      </c>
      <c r="G15" s="29">
        <v>0.68</v>
      </c>
      <c r="H15" s="35">
        <v>0.76</v>
      </c>
      <c r="I15" s="29">
        <v>0.82</v>
      </c>
      <c r="J15" s="35">
        <v>0.88</v>
      </c>
      <c r="K15" s="29">
        <v>0.94</v>
      </c>
      <c r="L15" s="35">
        <v>1.02</v>
      </c>
      <c r="M15" s="36">
        <v>1.1200000000000001</v>
      </c>
    </row>
    <row r="16" spans="3:15">
      <c r="C16" s="16" t="s">
        <v>13</v>
      </c>
      <c r="D16" s="26"/>
      <c r="E16" s="30">
        <f>((E15/D15)-1)</f>
        <v>0.12000000000000011</v>
      </c>
      <c r="F16" s="23">
        <f t="shared" ref="F16" si="17">((F15/E15)-1)</f>
        <v>0.10714285714285698</v>
      </c>
      <c r="G16" s="30">
        <f t="shared" ref="G16" si="18">((G15/F15)-1)</f>
        <v>9.6774193548387233E-2</v>
      </c>
      <c r="H16" s="23">
        <f t="shared" ref="H16" si="19">((H15/G15)-1)</f>
        <v>0.11764705882352944</v>
      </c>
      <c r="I16" s="30">
        <f t="shared" ref="I16" si="20">((I15/H15)-1)</f>
        <v>7.8947368421052655E-2</v>
      </c>
      <c r="J16" s="23">
        <f t="shared" ref="J16" si="21">((J15/I15)-1)</f>
        <v>7.3170731707317138E-2</v>
      </c>
      <c r="K16" s="30">
        <f t="shared" ref="K16" si="22">((K15/J15)-1)</f>
        <v>6.8181818181818121E-2</v>
      </c>
      <c r="L16" s="23">
        <f t="shared" ref="L16" si="23">((L15/K15)-1)</f>
        <v>8.5106382978723527E-2</v>
      </c>
      <c r="M16" s="34">
        <f t="shared" ref="M16" si="24">((M15/L15)-1)</f>
        <v>9.8039215686274606E-2</v>
      </c>
    </row>
    <row r="17" spans="3:13">
      <c r="C17" s="16" t="s">
        <v>9</v>
      </c>
      <c r="D17" s="37">
        <v>20.8</v>
      </c>
      <c r="E17" s="39">
        <v>19.8</v>
      </c>
      <c r="F17" s="37">
        <v>22.3</v>
      </c>
      <c r="G17" s="39">
        <v>23.6</v>
      </c>
      <c r="H17" s="37">
        <v>18</v>
      </c>
      <c r="I17" s="39">
        <v>19.399999999999999</v>
      </c>
      <c r="J17" s="85">
        <v>12.8</v>
      </c>
      <c r="K17" s="39">
        <v>18.600000000000001</v>
      </c>
      <c r="L17" s="37">
        <v>18.100000000000001</v>
      </c>
      <c r="M17" s="40">
        <v>21.3</v>
      </c>
    </row>
    <row r="18" spans="3:13" ht="15.75" thickBot="1">
      <c r="C18" s="52" t="s">
        <v>23</v>
      </c>
      <c r="D18" s="53">
        <f>(M13/D13)^(1/9)-1</f>
        <v>7.6410610275363222E-2</v>
      </c>
      <c r="E18" s="45" t="s">
        <v>15</v>
      </c>
      <c r="F18" s="54">
        <f>(D17*E17*F17*G17*H17*I17*K17*L17*M17)^(1/9)</f>
        <v>20.129983389875715</v>
      </c>
      <c r="G18" s="48" t="s">
        <v>33</v>
      </c>
      <c r="H18" s="54">
        <v>18.399999999999999</v>
      </c>
      <c r="I18" s="48"/>
      <c r="J18" s="45" t="s">
        <v>16</v>
      </c>
      <c r="K18" s="50"/>
      <c r="L18" s="50"/>
      <c r="M18" s="71">
        <f>H18/F18-1</f>
        <v>-8.5940626793850394E-2</v>
      </c>
    </row>
    <row r="19" spans="3:13">
      <c r="C19" s="12" t="s">
        <v>17</v>
      </c>
      <c r="D19" s="25"/>
      <c r="E19" s="13"/>
      <c r="F19" s="14"/>
      <c r="G19" s="13"/>
      <c r="H19" s="14"/>
      <c r="I19" s="13"/>
      <c r="J19" s="14"/>
      <c r="K19" s="13"/>
      <c r="L19" s="14"/>
      <c r="M19" s="31"/>
    </row>
    <row r="20" spans="3:13">
      <c r="C20" s="8" t="s">
        <v>4</v>
      </c>
      <c r="D20" s="32">
        <v>33.799999999999997</v>
      </c>
      <c r="E20" s="27">
        <v>44.055</v>
      </c>
      <c r="F20" s="32">
        <v>57.55</v>
      </c>
      <c r="G20" s="27">
        <v>61.99</v>
      </c>
      <c r="H20" s="32">
        <v>42.97</v>
      </c>
      <c r="I20" s="27">
        <v>42.6</v>
      </c>
      <c r="J20" s="32">
        <v>48.26</v>
      </c>
      <c r="K20" s="27">
        <v>48.313000000000002</v>
      </c>
      <c r="L20" s="32">
        <v>49.57</v>
      </c>
      <c r="M20" s="33">
        <v>52.23</v>
      </c>
    </row>
    <row r="21" spans="3:13">
      <c r="C21" s="8" t="s">
        <v>14</v>
      </c>
      <c r="D21" s="26"/>
      <c r="E21" s="30">
        <f>((E20/D20)-1)</f>
        <v>0.30340236686390543</v>
      </c>
      <c r="F21" s="23">
        <f t="shared" ref="F21:M21" si="25">((F20/E20)-1)</f>
        <v>0.30632164340029511</v>
      </c>
      <c r="G21" s="30">
        <f t="shared" si="25"/>
        <v>7.7150304083405841E-2</v>
      </c>
      <c r="H21" s="22">
        <f t="shared" si="25"/>
        <v>-0.30682368123890957</v>
      </c>
      <c r="I21" s="28">
        <f t="shared" si="25"/>
        <v>-8.610658599022547E-3</v>
      </c>
      <c r="J21" s="23">
        <f t="shared" si="25"/>
        <v>0.13286384976525811</v>
      </c>
      <c r="K21" s="30">
        <f t="shared" si="25"/>
        <v>1.0982179859098107E-3</v>
      </c>
      <c r="L21" s="23">
        <f t="shared" si="25"/>
        <v>2.601784198869872E-2</v>
      </c>
      <c r="M21" s="34">
        <f t="shared" si="25"/>
        <v>5.366148880371191E-2</v>
      </c>
    </row>
    <row r="22" spans="3:13">
      <c r="C22" s="15" t="s">
        <v>18</v>
      </c>
      <c r="D22" s="55">
        <v>25.28</v>
      </c>
      <c r="E22" s="46">
        <v>24.65</v>
      </c>
      <c r="F22" s="55">
        <v>26.97</v>
      </c>
      <c r="G22" s="46">
        <v>24.91</v>
      </c>
      <c r="H22" s="55">
        <v>29.62</v>
      </c>
      <c r="I22" s="46">
        <v>23.16</v>
      </c>
      <c r="J22" s="55">
        <v>26.25</v>
      </c>
      <c r="K22" s="46">
        <v>30.08</v>
      </c>
      <c r="L22" s="55">
        <v>32.450000000000003</v>
      </c>
      <c r="M22" s="56">
        <v>33.75</v>
      </c>
    </row>
    <row r="23" spans="3:13">
      <c r="C23" s="15" t="s">
        <v>7</v>
      </c>
      <c r="D23" s="26"/>
      <c r="E23" s="28">
        <f>((E22/D22)-1)</f>
        <v>-2.4920886075949444E-2</v>
      </c>
      <c r="F23" s="23">
        <f t="shared" ref="F23" si="26">((F22/E22)-1)</f>
        <v>9.4117647058823639E-2</v>
      </c>
      <c r="G23" s="28">
        <f t="shared" ref="G23" si="27">((G22/F22)-1)</f>
        <v>-7.6381164256581369E-2</v>
      </c>
      <c r="H23" s="23">
        <f t="shared" ref="H23" si="28">((H22/G22)-1)</f>
        <v>0.18908069048574871</v>
      </c>
      <c r="I23" s="28">
        <f t="shared" ref="I23" si="29">((I22/H22)-1)</f>
        <v>-0.21809588116137746</v>
      </c>
      <c r="J23" s="23">
        <f t="shared" ref="J23" si="30">((J22/I22)-1)</f>
        <v>0.13341968911917101</v>
      </c>
      <c r="K23" s="30">
        <f t="shared" ref="K23" si="31">((K22/J22)-1)</f>
        <v>0.14590476190476176</v>
      </c>
      <c r="L23" s="23">
        <f t="shared" ref="L23" si="32">((L22/K22)-1)</f>
        <v>7.8789893617021489E-2</v>
      </c>
      <c r="M23" s="34">
        <f t="shared" ref="M23" si="33">((M22/L22)-1)</f>
        <v>4.0061633281972098E-2</v>
      </c>
    </row>
    <row r="24" spans="3:13">
      <c r="C24" s="16" t="s">
        <v>19</v>
      </c>
      <c r="D24" s="82">
        <v>0.63</v>
      </c>
      <c r="E24" s="46">
        <v>2.98</v>
      </c>
      <c r="F24" s="55">
        <v>2.79</v>
      </c>
      <c r="G24" s="91">
        <v>8.77</v>
      </c>
      <c r="H24" s="55">
        <v>2.75</v>
      </c>
      <c r="I24" s="46">
        <v>2.57</v>
      </c>
      <c r="J24" s="55">
        <v>3.04</v>
      </c>
      <c r="K24" s="46">
        <v>2.77</v>
      </c>
      <c r="L24" s="55">
        <v>2.78</v>
      </c>
      <c r="M24" s="56">
        <v>2.42</v>
      </c>
    </row>
    <row r="25" spans="3:13" ht="15.75">
      <c r="C25" s="16" t="s">
        <v>8</v>
      </c>
      <c r="D25" s="26"/>
      <c r="E25" s="44">
        <f>((E24/D24)-1)</f>
        <v>3.7301587301587302</v>
      </c>
      <c r="F25" s="22">
        <f t="shared" ref="F25" si="34">((F24/E24)-1)</f>
        <v>-6.375838926174493E-2</v>
      </c>
      <c r="G25" s="44">
        <f t="shared" ref="G25" si="35">((G24/F24)-1)</f>
        <v>2.1433691756272402</v>
      </c>
      <c r="H25" s="22">
        <f t="shared" ref="H25" si="36">((H24/G24)-1)</f>
        <v>-0.68643101482326108</v>
      </c>
      <c r="I25" s="28">
        <f t="shared" ref="I25" si="37">((I24/H24)-1)</f>
        <v>-6.5454545454545543E-2</v>
      </c>
      <c r="J25" s="23">
        <f t="shared" ref="J25" si="38">((J24/I24)-1)</f>
        <v>0.18287937743190663</v>
      </c>
      <c r="K25" s="28">
        <f t="shared" ref="K25" si="39">((K24/J24)-1)</f>
        <v>-8.8815789473684181E-2</v>
      </c>
      <c r="L25" s="23">
        <f t="shared" ref="L25" si="40">((L24/K24)-1)</f>
        <v>3.6101083032489267E-3</v>
      </c>
      <c r="M25" s="43">
        <f t="shared" ref="M25" si="41">((M24/L24)-1)</f>
        <v>-0.12949640287769781</v>
      </c>
    </row>
    <row r="26" spans="3:13">
      <c r="C26" s="16" t="s">
        <v>20</v>
      </c>
      <c r="D26" s="55" t="s">
        <v>21</v>
      </c>
      <c r="E26" s="46">
        <v>0.85</v>
      </c>
      <c r="F26" s="76">
        <v>1</v>
      </c>
      <c r="G26" s="46">
        <v>1.1000000000000001</v>
      </c>
      <c r="H26" s="55">
        <v>1.2</v>
      </c>
      <c r="I26" s="46">
        <v>1.2</v>
      </c>
      <c r="J26" s="55">
        <v>1.3</v>
      </c>
      <c r="K26" s="46">
        <v>1.39</v>
      </c>
      <c r="L26" s="55">
        <v>1.45</v>
      </c>
      <c r="M26" s="56">
        <v>1.45</v>
      </c>
    </row>
    <row r="27" spans="3:13">
      <c r="C27" s="16" t="s">
        <v>13</v>
      </c>
      <c r="D27" s="26"/>
      <c r="E27" s="30">
        <f>((E26/0.68)-1)</f>
        <v>0.24999999999999978</v>
      </c>
      <c r="F27" s="23">
        <f t="shared" ref="F27" si="42">((F26/E26)-1)</f>
        <v>0.17647058823529416</v>
      </c>
      <c r="G27" s="30">
        <f t="shared" ref="G27" si="43">((G26/F26)-1)</f>
        <v>0.10000000000000009</v>
      </c>
      <c r="H27" s="23">
        <f t="shared" ref="H27" si="44">((H26/G26)-1)</f>
        <v>9.0909090909090828E-2</v>
      </c>
      <c r="I27" s="87">
        <f t="shared" ref="I27" si="45">((I26/H26)-1)</f>
        <v>0</v>
      </c>
      <c r="J27" s="23">
        <f t="shared" ref="J27" si="46">((J26/I26)-1)</f>
        <v>8.3333333333333481E-2</v>
      </c>
      <c r="K27" s="30">
        <f t="shared" ref="K27" si="47">((K26/J26)-1)</f>
        <v>6.9230769230769207E-2</v>
      </c>
      <c r="L27" s="23">
        <f t="shared" ref="L27" si="48">((L26/K26)-1)</f>
        <v>4.3165467625899234E-2</v>
      </c>
      <c r="M27" s="42">
        <f t="shared" ref="M27" si="49">((M26/L26)-1)</f>
        <v>0</v>
      </c>
    </row>
    <row r="28" spans="3:13">
      <c r="C28" s="16" t="s">
        <v>9</v>
      </c>
      <c r="D28" s="82">
        <v>53.9</v>
      </c>
      <c r="E28" s="47">
        <v>14.8</v>
      </c>
      <c r="F28" s="55">
        <v>20.6</v>
      </c>
      <c r="G28" s="84">
        <v>7</v>
      </c>
      <c r="H28" s="55">
        <v>15.7</v>
      </c>
      <c r="I28" s="47">
        <v>16.600000000000001</v>
      </c>
      <c r="J28" s="55">
        <v>15.5</v>
      </c>
      <c r="K28" s="47">
        <v>17.5</v>
      </c>
      <c r="L28" s="55">
        <v>17.899999999999999</v>
      </c>
      <c r="M28" s="57">
        <v>21.6</v>
      </c>
    </row>
    <row r="29" spans="3:13" ht="15.75" thickBot="1">
      <c r="C29" s="52" t="s">
        <v>24</v>
      </c>
      <c r="D29" s="59">
        <f>(M24/E24)^(1/8)-1</f>
        <v>-2.568388055324089E-2</v>
      </c>
      <c r="E29" s="45" t="s">
        <v>15</v>
      </c>
      <c r="F29" s="54">
        <f>(E28*F28*H28*I28*J28*K28*L28*M28)^(1/8)</f>
        <v>17.382076247508969</v>
      </c>
      <c r="G29" s="48" t="s">
        <v>33</v>
      </c>
      <c r="H29" s="54">
        <v>18.899999999999999</v>
      </c>
      <c r="I29" s="48"/>
      <c r="J29" s="45" t="s">
        <v>16</v>
      </c>
      <c r="K29" s="50"/>
      <c r="L29" s="50"/>
      <c r="M29" s="51">
        <f>H29/F29-1</f>
        <v>8.7326952826395798E-2</v>
      </c>
    </row>
    <row r="30" spans="3:13">
      <c r="C30" s="12" t="s">
        <v>22</v>
      </c>
      <c r="D30" s="25"/>
      <c r="E30" s="13"/>
      <c r="F30" s="14"/>
      <c r="G30" s="13"/>
      <c r="H30" s="14"/>
      <c r="I30" s="13"/>
      <c r="J30" s="14"/>
      <c r="K30" s="13"/>
      <c r="L30" s="14"/>
      <c r="M30" s="31"/>
    </row>
    <row r="31" spans="3:13">
      <c r="C31" s="8" t="s">
        <v>4</v>
      </c>
      <c r="D31" s="60">
        <v>18.350000000000001</v>
      </c>
      <c r="E31" s="58">
        <v>21.074999999999999</v>
      </c>
      <c r="F31" s="60">
        <v>21.88</v>
      </c>
      <c r="G31" s="58">
        <v>19.434999999999999</v>
      </c>
      <c r="H31" s="60">
        <v>20.9</v>
      </c>
      <c r="I31" s="58">
        <v>24.844999999999999</v>
      </c>
      <c r="J31" s="60">
        <v>26.925000000000001</v>
      </c>
      <c r="K31" s="58">
        <v>31.623999999999999</v>
      </c>
      <c r="L31" s="60">
        <v>30.777000000000001</v>
      </c>
      <c r="M31" s="61">
        <v>36.1</v>
      </c>
    </row>
    <row r="32" spans="3:13">
      <c r="C32" s="8" t="s">
        <v>6</v>
      </c>
      <c r="D32" s="60">
        <v>24.86</v>
      </c>
      <c r="E32" s="58">
        <v>24.835000000000001</v>
      </c>
      <c r="F32" s="60">
        <v>28.824999999999999</v>
      </c>
      <c r="G32" s="58">
        <v>28.5</v>
      </c>
      <c r="H32" s="60">
        <v>30.375</v>
      </c>
      <c r="I32" s="58">
        <v>35.405000000000001</v>
      </c>
      <c r="J32" s="60">
        <v>35.590000000000003</v>
      </c>
      <c r="K32" s="58">
        <v>40.409999999999997</v>
      </c>
      <c r="L32" s="60">
        <v>40.42</v>
      </c>
      <c r="M32" s="61">
        <v>49.91</v>
      </c>
    </row>
    <row r="33" spans="3:13">
      <c r="C33" s="8" t="s">
        <v>14</v>
      </c>
      <c r="D33" s="26"/>
      <c r="E33" s="28">
        <f>((E32/D32)-1)</f>
        <v>-1.005631536604934E-3</v>
      </c>
      <c r="F33" s="23">
        <f t="shared" ref="F33" si="50">((F32/E32)-1)</f>
        <v>0.16066035836521042</v>
      </c>
      <c r="G33" s="28">
        <f t="shared" ref="G33" si="51">((G32/F32)-1)</f>
        <v>-1.1274934952298366E-2</v>
      </c>
      <c r="H33" s="23">
        <f t="shared" ref="H33" si="52">((H32/G32)-1)</f>
        <v>6.578947368421062E-2</v>
      </c>
      <c r="I33" s="30">
        <f t="shared" ref="I33" si="53">((I32/H32)-1)</f>
        <v>0.16559670781892999</v>
      </c>
      <c r="J33" s="23">
        <f t="shared" ref="J33" si="54">((J32/I32)-1)</f>
        <v>5.2252506708092561E-3</v>
      </c>
      <c r="K33" s="30">
        <f t="shared" ref="K33" si="55">((K32/J32)-1)</f>
        <v>0.13543130092722655</v>
      </c>
      <c r="L33" s="23">
        <f t="shared" ref="L33" si="56">((L32/K32)-1)</f>
        <v>2.4746349913407073E-4</v>
      </c>
      <c r="M33" s="34">
        <f t="shared" ref="M33" si="57">((M32/L32)-1)</f>
        <v>0.23478476001979209</v>
      </c>
    </row>
    <row r="34" spans="3:13">
      <c r="C34" s="15" t="s">
        <v>10</v>
      </c>
      <c r="D34" s="55">
        <v>14.65</v>
      </c>
      <c r="E34" s="46">
        <v>15.24</v>
      </c>
      <c r="F34" s="55">
        <v>16.350000000000001</v>
      </c>
      <c r="G34" s="46">
        <v>18.3</v>
      </c>
      <c r="H34" s="55">
        <v>22.94</v>
      </c>
      <c r="I34" s="46">
        <v>22.57</v>
      </c>
      <c r="J34" s="55">
        <v>22.72</v>
      </c>
      <c r="K34" s="46">
        <v>23.08</v>
      </c>
      <c r="L34" s="55">
        <v>25.69</v>
      </c>
      <c r="M34" s="56">
        <v>27.74</v>
      </c>
    </row>
    <row r="35" spans="3:13">
      <c r="C35" s="15" t="s">
        <v>7</v>
      </c>
      <c r="D35" s="26"/>
      <c r="E35" s="30">
        <f>((E34/D34)-1)</f>
        <v>4.0273037542662093E-2</v>
      </c>
      <c r="F35" s="23">
        <f t="shared" ref="F35" si="58">((F34/E34)-1)</f>
        <v>7.2834645669291431E-2</v>
      </c>
      <c r="G35" s="30">
        <f t="shared" ref="G35" si="59">((G34/F34)-1)</f>
        <v>0.11926605504587151</v>
      </c>
      <c r="H35" s="23">
        <f t="shared" ref="H35" si="60">((H34/G34)-1)</f>
        <v>0.25355191256830611</v>
      </c>
      <c r="I35" s="28">
        <f t="shared" ref="I35" si="61">((I34/H34)-1)</f>
        <v>-1.6129032258064613E-2</v>
      </c>
      <c r="J35" s="23">
        <f t="shared" ref="J35" si="62">((J34/I34)-1)</f>
        <v>6.645990252547529E-3</v>
      </c>
      <c r="K35" s="30">
        <f t="shared" ref="K35" si="63">((K34/J34)-1)</f>
        <v>1.5845070422535246E-2</v>
      </c>
      <c r="L35" s="23">
        <f t="shared" ref="L35" si="64">((L34/K34)-1)</f>
        <v>0.11308492201039866</v>
      </c>
      <c r="M35" s="34">
        <f t="shared" ref="M35" si="65">((M34/L34)-1)</f>
        <v>7.9797586609575699E-2</v>
      </c>
    </row>
    <row r="36" spans="3:13">
      <c r="C36" s="16" t="s">
        <v>11</v>
      </c>
      <c r="D36" s="55">
        <v>1.41</v>
      </c>
      <c r="E36" s="46">
        <v>1.67</v>
      </c>
      <c r="F36" s="55">
        <v>1.53</v>
      </c>
      <c r="G36" s="46">
        <v>1.65</v>
      </c>
      <c r="H36" s="55">
        <v>1.93</v>
      </c>
      <c r="I36" s="46">
        <v>1.97</v>
      </c>
      <c r="J36" s="55">
        <v>2.3199999999999998</v>
      </c>
      <c r="K36" s="46">
        <v>2.8</v>
      </c>
      <c r="L36" s="55">
        <v>2.42</v>
      </c>
      <c r="M36" s="56">
        <v>2.86</v>
      </c>
    </row>
    <row r="37" spans="3:13">
      <c r="C37" s="16" t="s">
        <v>8</v>
      </c>
      <c r="D37" s="26"/>
      <c r="E37" s="30">
        <f>((E36/D36)-1)</f>
        <v>0.18439716312056742</v>
      </c>
      <c r="F37" s="22">
        <f t="shared" ref="F37" si="66">((F36/E36)-1)</f>
        <v>-8.3832335329341312E-2</v>
      </c>
      <c r="G37" s="30">
        <f t="shared" ref="G37" si="67">((G36/F36)-1)</f>
        <v>7.8431372549019551E-2</v>
      </c>
      <c r="H37" s="23">
        <f t="shared" ref="H37" si="68">((H36/G36)-1)</f>
        <v>0.16969696969696968</v>
      </c>
      <c r="I37" s="30">
        <f t="shared" ref="I37" si="69">((I36/H36)-1)</f>
        <v>2.0725388601036343E-2</v>
      </c>
      <c r="J37" s="23">
        <f t="shared" ref="J37" si="70">((J36/I36)-1)</f>
        <v>0.17766497461928932</v>
      </c>
      <c r="K37" s="30">
        <f t="shared" ref="K37" si="71">((K36/J36)-1)</f>
        <v>0.2068965517241379</v>
      </c>
      <c r="L37" s="22">
        <f t="shared" ref="L37" si="72">((L36/K36)-1)</f>
        <v>-0.13571428571428568</v>
      </c>
      <c r="M37" s="34">
        <f t="shared" ref="M37" si="73">((M36/L36)-1)</f>
        <v>0.18181818181818188</v>
      </c>
    </row>
    <row r="38" spans="3:13">
      <c r="C38" s="16" t="s">
        <v>12</v>
      </c>
      <c r="D38" s="55">
        <v>0.55000000000000004</v>
      </c>
      <c r="E38" s="46">
        <v>0.62</v>
      </c>
      <c r="F38" s="55">
        <v>0.67</v>
      </c>
      <c r="G38" s="46">
        <v>0.72</v>
      </c>
      <c r="H38" s="55">
        <v>0.79</v>
      </c>
      <c r="I38" s="46">
        <v>0.86</v>
      </c>
      <c r="J38" s="55">
        <v>0.96</v>
      </c>
      <c r="K38" s="46">
        <v>1.1200000000000001</v>
      </c>
      <c r="L38" s="55">
        <v>1.22</v>
      </c>
      <c r="M38" s="56">
        <v>1.32</v>
      </c>
    </row>
    <row r="39" spans="3:13">
      <c r="C39" s="16" t="s">
        <v>13</v>
      </c>
      <c r="D39" s="26"/>
      <c r="E39" s="30">
        <f>((E38/D38)-1)</f>
        <v>0.1272727272727272</v>
      </c>
      <c r="F39" s="23">
        <f t="shared" ref="F39" si="74">((F38/E38)-1)</f>
        <v>8.0645161290322731E-2</v>
      </c>
      <c r="G39" s="30">
        <f t="shared" ref="G39" si="75">((G38/F38)-1)</f>
        <v>7.4626865671641784E-2</v>
      </c>
      <c r="H39" s="23">
        <f t="shared" ref="H39" si="76">((H38/G38)-1)</f>
        <v>9.7222222222222321E-2</v>
      </c>
      <c r="I39" s="30">
        <f t="shared" ref="I39" si="77">((I38/H38)-1)</f>
        <v>8.8607594936708889E-2</v>
      </c>
      <c r="J39" s="23">
        <f t="shared" ref="J39" si="78">((J38/I38)-1)</f>
        <v>0.11627906976744184</v>
      </c>
      <c r="K39" s="30">
        <f t="shared" ref="K39" si="79">((K38/J38)-1)</f>
        <v>0.16666666666666674</v>
      </c>
      <c r="L39" s="23">
        <f t="shared" ref="L39" si="80">((L38/K38)-1)</f>
        <v>8.9285714285714191E-2</v>
      </c>
      <c r="M39" s="34">
        <f t="shared" ref="M39" si="81">((M38/L38)-1)</f>
        <v>8.1967213114754189E-2</v>
      </c>
    </row>
    <row r="40" spans="3:13">
      <c r="C40" s="16" t="s">
        <v>9</v>
      </c>
      <c r="D40" s="62">
        <v>16.3</v>
      </c>
      <c r="E40" s="49">
        <v>14.9</v>
      </c>
      <c r="F40" s="62">
        <v>17</v>
      </c>
      <c r="G40" s="49">
        <v>18.600000000000001</v>
      </c>
      <c r="H40" s="62">
        <v>15.8</v>
      </c>
      <c r="I40" s="49">
        <v>13</v>
      </c>
      <c r="J40" s="62">
        <v>15.4</v>
      </c>
      <c r="K40" s="49">
        <v>14</v>
      </c>
      <c r="L40" s="62">
        <v>15.8</v>
      </c>
      <c r="M40" s="63">
        <v>16.5</v>
      </c>
    </row>
    <row r="41" spans="3:13" ht="15.75" thickBot="1">
      <c r="C41" s="52" t="s">
        <v>23</v>
      </c>
      <c r="D41" s="53">
        <f>(M36/D36)^(1/9)-1</f>
        <v>8.1751324463775976E-2</v>
      </c>
      <c r="E41" s="45" t="s">
        <v>15</v>
      </c>
      <c r="F41" s="54">
        <f>(D40*E40*F40*G40*H40*I40*J40*K40*L40*M40)^(1/10)</f>
        <v>15.659309091941356</v>
      </c>
      <c r="G41" s="48" t="s">
        <v>33</v>
      </c>
      <c r="H41" s="54">
        <f>16.61</f>
        <v>16.61</v>
      </c>
      <c r="I41" s="48"/>
      <c r="J41" s="45" t="s">
        <v>16</v>
      </c>
      <c r="K41" s="50"/>
      <c r="L41" s="50"/>
      <c r="M41" s="51">
        <f>H41/F41-1</f>
        <v>6.0710910198962242E-2</v>
      </c>
    </row>
    <row r="42" spans="3:13">
      <c r="C42" s="12" t="s">
        <v>25</v>
      </c>
      <c r="D42" s="25"/>
      <c r="E42" s="13"/>
      <c r="F42" s="14"/>
      <c r="G42" s="13"/>
      <c r="H42" s="14"/>
      <c r="I42" s="13"/>
      <c r="J42" s="14"/>
      <c r="K42" s="13"/>
      <c r="L42" s="14"/>
      <c r="M42" s="31"/>
    </row>
    <row r="43" spans="3:13">
      <c r="C43" s="8" t="s">
        <v>4</v>
      </c>
      <c r="D43" s="65">
        <v>32.29</v>
      </c>
      <c r="E43" s="64">
        <v>36.22</v>
      </c>
      <c r="F43" s="67">
        <v>38</v>
      </c>
      <c r="G43" s="64">
        <v>35.67</v>
      </c>
      <c r="H43" s="65">
        <v>29.51</v>
      </c>
      <c r="I43" s="64">
        <v>37.19</v>
      </c>
      <c r="J43" s="65">
        <v>38.5</v>
      </c>
      <c r="K43" s="64">
        <v>39.671999999999997</v>
      </c>
      <c r="L43" s="65">
        <v>42.720999999999997</v>
      </c>
      <c r="M43" s="66">
        <v>43.906999999999996</v>
      </c>
    </row>
    <row r="44" spans="3:13">
      <c r="C44" s="8" t="s">
        <v>6</v>
      </c>
      <c r="D44" s="65">
        <v>44.66</v>
      </c>
      <c r="E44" s="64">
        <v>43.77</v>
      </c>
      <c r="F44" s="65">
        <v>50.14</v>
      </c>
      <c r="G44" s="64">
        <v>52.43</v>
      </c>
      <c r="H44" s="65">
        <v>43.85</v>
      </c>
      <c r="I44" s="64">
        <v>53.2</v>
      </c>
      <c r="J44" s="65">
        <v>51.08</v>
      </c>
      <c r="K44" s="64">
        <v>50.57</v>
      </c>
      <c r="L44" s="65">
        <v>55.85</v>
      </c>
      <c r="M44" s="66">
        <v>61.07</v>
      </c>
    </row>
    <row r="45" spans="3:13">
      <c r="C45" s="8" t="s">
        <v>14</v>
      </c>
      <c r="D45" s="26"/>
      <c r="E45" s="28">
        <f>((E44/D44)-1)</f>
        <v>-1.9928347514554301E-2</v>
      </c>
      <c r="F45" s="23">
        <f t="shared" ref="F45" si="82">((F44/E44)-1)</f>
        <v>0.14553347041352516</v>
      </c>
      <c r="G45" s="30">
        <f t="shared" ref="G45" si="83">((G44/F44)-1)</f>
        <v>4.5672118069405743E-2</v>
      </c>
      <c r="H45" s="22">
        <f t="shared" ref="H45" si="84">((H44/G44)-1)</f>
        <v>-0.16364676711806214</v>
      </c>
      <c r="I45" s="30">
        <f t="shared" ref="I45" si="85">((I44/H44)-1)</f>
        <v>0.21322690992018245</v>
      </c>
      <c r="J45" s="22">
        <f t="shared" ref="J45" si="86">((J44/I44)-1)</f>
        <v>-3.9849624060150468E-2</v>
      </c>
      <c r="K45" s="28">
        <f t="shared" ref="K45" si="87">((K44/J44)-1)</f>
        <v>-9.9843382928739288E-3</v>
      </c>
      <c r="L45" s="23">
        <f t="shared" ref="L45" si="88">((L44/K44)-1)</f>
        <v>0.1044097290883923</v>
      </c>
      <c r="M45" s="34">
        <f t="shared" ref="M45" si="89">((M44/L44)-1)</f>
        <v>9.346463742166522E-2</v>
      </c>
    </row>
    <row r="46" spans="3:13">
      <c r="C46" s="15" t="s">
        <v>10</v>
      </c>
      <c r="D46" s="55">
        <v>23.28</v>
      </c>
      <c r="E46" s="46">
        <v>25.11</v>
      </c>
      <c r="F46" s="55">
        <v>27.42</v>
      </c>
      <c r="G46" s="46">
        <v>30.19</v>
      </c>
      <c r="H46" s="55">
        <v>33.57</v>
      </c>
      <c r="I46" s="46">
        <v>33.04</v>
      </c>
      <c r="J46" s="55">
        <v>33.96</v>
      </c>
      <c r="K46" s="46">
        <v>36.94</v>
      </c>
      <c r="L46" s="55">
        <v>39.299999999999997</v>
      </c>
      <c r="M46" s="56">
        <v>40.770000000000003</v>
      </c>
    </row>
    <row r="47" spans="3:13">
      <c r="C47" s="15" t="s">
        <v>7</v>
      </c>
      <c r="D47" s="26"/>
      <c r="E47" s="30">
        <f>((E46/D46)-1)</f>
        <v>7.8608247422680355E-2</v>
      </c>
      <c r="F47" s="23">
        <f t="shared" ref="F47" si="90">((F46/E46)-1)</f>
        <v>9.1995221027479257E-2</v>
      </c>
      <c r="G47" s="30">
        <f t="shared" ref="G47" si="91">((G46/F46)-1)</f>
        <v>0.10102115244347187</v>
      </c>
      <c r="H47" s="23">
        <f t="shared" ref="H47" si="92">((H46/G46)-1)</f>
        <v>0.11195760185491888</v>
      </c>
      <c r="I47" s="28">
        <f t="shared" ref="I47" si="93">((I46/H46)-1)</f>
        <v>-1.5787905868334895E-2</v>
      </c>
      <c r="J47" s="23">
        <f t="shared" ref="J47" si="94">((J46/I46)-1)</f>
        <v>2.7845036319612548E-2</v>
      </c>
      <c r="K47" s="30">
        <f t="shared" ref="K47" si="95">((K46/J46)-1)</f>
        <v>8.775029446407534E-2</v>
      </c>
      <c r="L47" s="23">
        <f t="shared" ref="L47" si="96">((L46/K46)-1)</f>
        <v>6.3887384948565273E-2</v>
      </c>
      <c r="M47" s="34">
        <f t="shared" ref="M47" si="97">((M46/L46)-1)</f>
        <v>3.7404580152671896E-2</v>
      </c>
    </row>
    <row r="48" spans="3:13">
      <c r="C48" s="16" t="s">
        <v>11</v>
      </c>
      <c r="D48" s="55">
        <v>2.16</v>
      </c>
      <c r="E48" s="46">
        <v>2.38</v>
      </c>
      <c r="F48" s="55">
        <v>2.5299999999999998</v>
      </c>
      <c r="G48" s="46">
        <v>2.79</v>
      </c>
      <c r="H48" s="55">
        <v>3.01</v>
      </c>
      <c r="I48" s="46">
        <v>3.17</v>
      </c>
      <c r="J48" s="55">
        <v>3.32</v>
      </c>
      <c r="K48" s="46">
        <v>3.4</v>
      </c>
      <c r="L48" s="55">
        <v>2.68</v>
      </c>
      <c r="M48" s="56">
        <v>4.9800000000000004</v>
      </c>
    </row>
    <row r="49" spans="3:13">
      <c r="C49" s="16" t="s">
        <v>8</v>
      </c>
      <c r="D49" s="26"/>
      <c r="E49" s="30">
        <f>((E48/D48)-1)</f>
        <v>0.10185185185185164</v>
      </c>
      <c r="F49" s="23">
        <f t="shared" ref="F49" si="98">((F48/E48)-1)</f>
        <v>6.3025210084033612E-2</v>
      </c>
      <c r="G49" s="30">
        <f t="shared" ref="G49" si="99">((G48/F48)-1)</f>
        <v>0.1027667984189724</v>
      </c>
      <c r="H49" s="23">
        <f t="shared" ref="H49" si="100">((H48/G48)-1)</f>
        <v>7.8853046594981935E-2</v>
      </c>
      <c r="I49" s="30">
        <f t="shared" ref="I49" si="101">((I48/H48)-1)</f>
        <v>5.315614617940212E-2</v>
      </c>
      <c r="J49" s="23">
        <f t="shared" ref="J49" si="102">((J48/I48)-1)</f>
        <v>4.7318611987381631E-2</v>
      </c>
      <c r="K49" s="30">
        <f t="shared" ref="K49" si="103">((K48/J48)-1)</f>
        <v>2.4096385542168752E-2</v>
      </c>
      <c r="L49" s="22">
        <f t="shared" ref="L49" si="104">((L48/K48)-1)</f>
        <v>-0.21176470588235285</v>
      </c>
      <c r="M49" s="34">
        <f t="shared" ref="M49" si="105">((M48/L48)-1)</f>
        <v>0.85820895522388074</v>
      </c>
    </row>
    <row r="50" spans="3:13">
      <c r="C50" s="16" t="s">
        <v>12</v>
      </c>
      <c r="D50" s="55">
        <v>1.01</v>
      </c>
      <c r="E50" s="46">
        <v>1.06</v>
      </c>
      <c r="F50" s="55">
        <v>1.1399999999999999</v>
      </c>
      <c r="G50" s="46">
        <v>1.2</v>
      </c>
      <c r="H50" s="55">
        <v>1.3</v>
      </c>
      <c r="I50" s="46">
        <v>1.43</v>
      </c>
      <c r="J50" s="55">
        <v>1.56</v>
      </c>
      <c r="K50" s="46">
        <v>1.67</v>
      </c>
      <c r="L50" s="55">
        <v>1.74</v>
      </c>
      <c r="M50" s="56">
        <v>1.8</v>
      </c>
    </row>
    <row r="51" spans="3:13">
      <c r="C51" s="16" t="s">
        <v>13</v>
      </c>
      <c r="D51" s="26"/>
      <c r="E51" s="30">
        <f>((E50/D50)-1)</f>
        <v>4.9504950495049549E-2</v>
      </c>
      <c r="F51" s="23">
        <f t="shared" ref="F51" si="106">((F50/E50)-1)</f>
        <v>7.5471698113207308E-2</v>
      </c>
      <c r="G51" s="30">
        <f t="shared" ref="G51" si="107">((G50/F50)-1)</f>
        <v>5.2631578947368363E-2</v>
      </c>
      <c r="H51" s="23">
        <f t="shared" ref="H51" si="108">((H50/G50)-1)</f>
        <v>8.3333333333333481E-2</v>
      </c>
      <c r="I51" s="30">
        <f t="shared" ref="I51" si="109">((I50/H50)-1)</f>
        <v>9.9999999999999867E-2</v>
      </c>
      <c r="J51" s="23">
        <f t="shared" ref="J51" si="110">((J50/I50)-1)</f>
        <v>9.090909090909105E-2</v>
      </c>
      <c r="K51" s="30">
        <f t="shared" ref="K51" si="111">((K50/J50)-1)</f>
        <v>7.0512820512820484E-2</v>
      </c>
      <c r="L51" s="23">
        <f t="shared" ref="L51" si="112">((L50/K50)-1)</f>
        <v>4.1916167664670656E-2</v>
      </c>
      <c r="M51" s="34">
        <f t="shared" ref="M51" si="113">((M50/L50)-1)</f>
        <v>3.4482758620689724E-2</v>
      </c>
    </row>
    <row r="52" spans="3:13">
      <c r="C52" s="16" t="s">
        <v>9</v>
      </c>
      <c r="D52" s="55">
        <v>20.7</v>
      </c>
      <c r="E52" s="47">
        <v>18.2</v>
      </c>
      <c r="F52" s="55">
        <v>19.8</v>
      </c>
      <c r="G52" s="47">
        <v>18.8</v>
      </c>
      <c r="H52" s="55">
        <v>14.6</v>
      </c>
      <c r="I52" s="47">
        <v>16.8</v>
      </c>
      <c r="J52" s="55">
        <v>15.4</v>
      </c>
      <c r="K52" s="47">
        <v>14.9</v>
      </c>
      <c r="L52" s="55">
        <v>20.8</v>
      </c>
      <c r="M52" s="57">
        <v>12.3</v>
      </c>
    </row>
    <row r="53" spans="3:13" ht="15.75" thickBot="1">
      <c r="C53" s="17" t="s">
        <v>23</v>
      </c>
      <c r="D53" s="21">
        <f>(M48/D48)^(1/9)-1</f>
        <v>9.7257098384923468E-2</v>
      </c>
      <c r="E53" s="19" t="s">
        <v>15</v>
      </c>
      <c r="F53" s="20">
        <f>(D52*E52*F52*G52*H52*I52*J52*K52*L52*M52)^(1/10)</f>
        <v>17.002791710644225</v>
      </c>
      <c r="G53" s="38" t="s">
        <v>33</v>
      </c>
      <c r="H53" s="20">
        <v>16.5</v>
      </c>
      <c r="I53" s="38"/>
      <c r="J53" s="19" t="s">
        <v>16</v>
      </c>
      <c r="K53" s="18"/>
      <c r="L53" s="18"/>
      <c r="M53" s="95">
        <f>H53/F53-1</f>
        <v>-2.9571126859682884E-2</v>
      </c>
    </row>
    <row r="54" spans="3:13">
      <c r="C54" s="92" t="s">
        <v>26</v>
      </c>
      <c r="D54" s="26"/>
      <c r="E54" s="93"/>
      <c r="F54" s="94"/>
      <c r="G54" s="93"/>
      <c r="H54" s="94"/>
      <c r="I54" s="93"/>
      <c r="J54" s="94"/>
      <c r="K54" s="93"/>
      <c r="L54" s="94"/>
      <c r="M54" s="93"/>
    </row>
    <row r="55" spans="3:13">
      <c r="C55" s="8" t="s">
        <v>4</v>
      </c>
      <c r="D55" s="68">
        <v>23.77</v>
      </c>
      <c r="E55" s="70">
        <v>28.7</v>
      </c>
      <c r="F55" s="68">
        <v>33.58</v>
      </c>
      <c r="G55" s="70">
        <v>40.29</v>
      </c>
      <c r="H55" s="68">
        <v>43.39</v>
      </c>
      <c r="I55" s="70">
        <v>43.7</v>
      </c>
      <c r="J55" s="68">
        <v>58.1</v>
      </c>
      <c r="K55" s="70">
        <v>78.239999999999995</v>
      </c>
      <c r="L55" s="68">
        <v>67.078000000000003</v>
      </c>
      <c r="M55" s="70">
        <v>70.41</v>
      </c>
    </row>
    <row r="56" spans="3:13">
      <c r="C56" s="8" t="s">
        <v>6</v>
      </c>
      <c r="D56" s="68">
        <v>32.06</v>
      </c>
      <c r="E56" s="70">
        <v>33.72</v>
      </c>
      <c r="F56" s="68">
        <v>44.4</v>
      </c>
      <c r="G56" s="70">
        <v>58.91</v>
      </c>
      <c r="H56" s="68">
        <v>62.19</v>
      </c>
      <c r="I56" s="70">
        <v>62.44</v>
      </c>
      <c r="J56" s="68">
        <v>76.760000000000005</v>
      </c>
      <c r="K56" s="70">
        <v>100.33</v>
      </c>
      <c r="L56" s="68">
        <v>88.21</v>
      </c>
      <c r="M56" s="70">
        <v>97.03</v>
      </c>
    </row>
    <row r="57" spans="3:13">
      <c r="C57" s="8" t="s">
        <v>14</v>
      </c>
      <c r="D57" s="26"/>
      <c r="E57" s="30">
        <f>((E56/D56)-1)</f>
        <v>5.1777916406737345E-2</v>
      </c>
      <c r="F57" s="23">
        <f t="shared" ref="F57" si="114">((F56/E56)-1)</f>
        <v>0.31672597864768681</v>
      </c>
      <c r="G57" s="30">
        <f t="shared" ref="G57" si="115">((G56/F56)-1)</f>
        <v>0.32680180180180174</v>
      </c>
      <c r="H57" s="23">
        <f t="shared" ref="H57" si="116">((H56/G56)-1)</f>
        <v>5.5678153114921081E-2</v>
      </c>
      <c r="I57" s="30">
        <f t="shared" ref="I57" si="117">((I56/H56)-1)</f>
        <v>4.0199388969288652E-3</v>
      </c>
      <c r="J57" s="23">
        <f t="shared" ref="J57" si="118">((J56/I56)-1)</f>
        <v>0.22934016655989753</v>
      </c>
      <c r="K57" s="30">
        <f t="shared" ref="K57" si="119">((K56/J56)-1)</f>
        <v>0.30706096925482007</v>
      </c>
      <c r="L57" s="22">
        <f t="shared" ref="L57" si="120">((L56/K56)-1)</f>
        <v>-0.12080135552676174</v>
      </c>
      <c r="M57" s="30">
        <f t="shared" ref="M57" si="121">((M56/L56)-1)</f>
        <v>9.9988663416846313E-2</v>
      </c>
    </row>
    <row r="58" spans="3:13">
      <c r="C58" s="15" t="s">
        <v>10</v>
      </c>
      <c r="D58" s="41">
        <v>15.16</v>
      </c>
      <c r="E58" s="46">
        <v>16.2</v>
      </c>
      <c r="F58" s="41">
        <v>17.93</v>
      </c>
      <c r="G58" s="46">
        <v>19.55</v>
      </c>
      <c r="H58" s="41">
        <v>21.09</v>
      </c>
      <c r="I58" s="46">
        <v>20.54</v>
      </c>
      <c r="J58" s="41">
        <v>22.85</v>
      </c>
      <c r="K58" s="46">
        <v>26.44</v>
      </c>
      <c r="L58" s="41">
        <v>27.49</v>
      </c>
      <c r="M58" s="46">
        <v>28.38</v>
      </c>
    </row>
    <row r="59" spans="3:13">
      <c r="C59" s="15" t="s">
        <v>7</v>
      </c>
      <c r="D59" s="26"/>
      <c r="E59" s="30">
        <f>((E58/D58)-1)</f>
        <v>6.8601583113456321E-2</v>
      </c>
      <c r="F59" s="23">
        <f t="shared" ref="F59" si="122">((F58/E58)-1)</f>
        <v>0.10679012345679006</v>
      </c>
      <c r="G59" s="30">
        <f t="shared" ref="G59" si="123">((G58/F58)-1)</f>
        <v>9.0351366424986201E-2</v>
      </c>
      <c r="H59" s="23">
        <f t="shared" ref="H59" si="124">((H58/G58)-1)</f>
        <v>7.8772378516623887E-2</v>
      </c>
      <c r="I59" s="28">
        <f t="shared" ref="I59" si="125">((I58/H58)-1)</f>
        <v>-2.6078710289236584E-2</v>
      </c>
      <c r="J59" s="23">
        <f t="shared" ref="J59" si="126">((J58/I58)-1)</f>
        <v>0.11246348588120747</v>
      </c>
      <c r="K59" s="30">
        <f t="shared" ref="K59" si="127">((K58/J58)-1)</f>
        <v>0.15711159737417946</v>
      </c>
      <c r="L59" s="23">
        <f t="shared" ref="L59" si="128">((L58/K58)-1)</f>
        <v>3.9712556732223847E-2</v>
      </c>
      <c r="M59" s="30">
        <f t="shared" ref="M59" si="129">((M58/L58)-1)</f>
        <v>3.2375409239723485E-2</v>
      </c>
    </row>
    <row r="60" spans="3:13">
      <c r="C60" s="16" t="s">
        <v>11</v>
      </c>
      <c r="D60" s="41">
        <v>1.81</v>
      </c>
      <c r="E60" s="46">
        <v>2.06</v>
      </c>
      <c r="F60" s="41">
        <v>2.87</v>
      </c>
      <c r="G60" s="46">
        <v>2.02</v>
      </c>
      <c r="H60" s="41">
        <v>3.83</v>
      </c>
      <c r="I60" s="46">
        <v>4.1100000000000003</v>
      </c>
      <c r="J60" s="41">
        <v>4.6399999999999997</v>
      </c>
      <c r="K60" s="46">
        <v>5.33</v>
      </c>
      <c r="L60" s="41">
        <v>5.41</v>
      </c>
      <c r="M60" s="46">
        <v>5.59</v>
      </c>
    </row>
    <row r="61" spans="3:13">
      <c r="C61" s="16" t="s">
        <v>8</v>
      </c>
      <c r="D61" s="26"/>
      <c r="E61" s="30">
        <f>((E60/D60)-1)</f>
        <v>0.13812154696132595</v>
      </c>
      <c r="F61" s="23">
        <f t="shared" ref="F61" si="130">((F60/E60)-1)</f>
        <v>0.39320388349514568</v>
      </c>
      <c r="G61" s="28">
        <f t="shared" ref="G61" si="131">((G60/F60)-1)</f>
        <v>-0.29616724738675959</v>
      </c>
      <c r="H61" s="23">
        <f t="shared" ref="H61" si="132">((H60/G60)-1)</f>
        <v>0.89603960396039595</v>
      </c>
      <c r="I61" s="30">
        <f t="shared" ref="I61" si="133">((I60/H60)-1)</f>
        <v>7.3107049608355235E-2</v>
      </c>
      <c r="J61" s="23">
        <f t="shared" ref="J61" si="134">((J60/I60)-1)</f>
        <v>0.12895377128953744</v>
      </c>
      <c r="K61" s="30">
        <f t="shared" ref="K61" si="135">((K60/J60)-1)</f>
        <v>0.1487068965517242</v>
      </c>
      <c r="L61" s="23">
        <f t="shared" ref="L61" si="136">((L60/K60)-1)</f>
        <v>1.5009380863039379E-2</v>
      </c>
      <c r="M61" s="30">
        <f t="shared" ref="M61" si="137">((M60/L60)-1)</f>
        <v>3.3271719038816983E-2</v>
      </c>
    </row>
    <row r="62" spans="3:13">
      <c r="C62" s="16" t="s">
        <v>12</v>
      </c>
      <c r="D62" s="41">
        <v>0.55000000000000004</v>
      </c>
      <c r="E62" s="46">
        <v>0.67</v>
      </c>
      <c r="F62" s="69">
        <v>1</v>
      </c>
      <c r="G62" s="46">
        <v>1.5</v>
      </c>
      <c r="H62" s="41">
        <v>1.63</v>
      </c>
      <c r="I62" s="46">
        <v>2.0499999999999998</v>
      </c>
      <c r="J62" s="41">
        <v>2.2599999999999998</v>
      </c>
      <c r="K62" s="46">
        <v>2.5299999999999998</v>
      </c>
      <c r="L62" s="41">
        <v>2.87</v>
      </c>
      <c r="M62" s="46">
        <v>3.12</v>
      </c>
    </row>
    <row r="63" spans="3:13">
      <c r="C63" s="16" t="s">
        <v>13</v>
      </c>
      <c r="D63" s="26"/>
      <c r="E63" s="30">
        <f>((E62/D62)-1)</f>
        <v>0.21818181818181825</v>
      </c>
      <c r="F63" s="23">
        <f t="shared" ref="F63" si="138">((F62/E62)-1)</f>
        <v>0.49253731343283569</v>
      </c>
      <c r="G63" s="30">
        <f t="shared" ref="G63" si="139">((G62/F62)-1)</f>
        <v>0.5</v>
      </c>
      <c r="H63" s="23">
        <f t="shared" ref="H63" si="140">((H62/G62)-1)</f>
        <v>8.666666666666667E-2</v>
      </c>
      <c r="I63" s="30">
        <f t="shared" ref="I63" si="141">((I62/H62)-1)</f>
        <v>0.25766871165644178</v>
      </c>
      <c r="J63" s="23">
        <f t="shared" ref="J63" si="142">((J62/I62)-1)</f>
        <v>0.10243902439024399</v>
      </c>
      <c r="K63" s="30">
        <f t="shared" ref="K63" si="143">((K62/J62)-1)</f>
        <v>0.11946902654867264</v>
      </c>
      <c r="L63" s="23">
        <f t="shared" ref="L63" si="144">((L62/K62)-1)</f>
        <v>0.13438735177865624</v>
      </c>
      <c r="M63" s="30">
        <f t="shared" ref="M63" si="145">((M62/L62)-1)</f>
        <v>8.710801393728218E-2</v>
      </c>
    </row>
    <row r="64" spans="3:13">
      <c r="C64" s="16" t="s">
        <v>9</v>
      </c>
      <c r="D64" s="41">
        <v>17.7</v>
      </c>
      <c r="E64" s="47">
        <v>16.399999999999999</v>
      </c>
      <c r="F64" s="41">
        <v>15.4</v>
      </c>
      <c r="G64" s="47">
        <v>29.2</v>
      </c>
      <c r="H64" s="41">
        <v>16.2</v>
      </c>
      <c r="I64" s="47">
        <v>15.2</v>
      </c>
      <c r="J64" s="41">
        <v>16.5</v>
      </c>
      <c r="K64" s="47">
        <v>18.8</v>
      </c>
      <c r="L64" s="41">
        <v>16.3</v>
      </c>
      <c r="M64" s="47">
        <v>17.399999999999999</v>
      </c>
    </row>
    <row r="65" spans="3:13" ht="15.75" thickBot="1">
      <c r="C65" s="52" t="s">
        <v>23</v>
      </c>
      <c r="D65" s="53">
        <f>(M60/D60)^(1/9)-1</f>
        <v>0.13348245899655753</v>
      </c>
      <c r="E65" s="45" t="s">
        <v>15</v>
      </c>
      <c r="F65" s="54">
        <f>(D64*E64*F64*G64*H64*I64*J64*K64*L64*M64)^(1/10)</f>
        <v>17.58513851532296</v>
      </c>
      <c r="G65" s="48" t="s">
        <v>33</v>
      </c>
      <c r="H65" s="54">
        <v>17.059999999999999</v>
      </c>
      <c r="I65" s="48"/>
      <c r="J65" s="45" t="s">
        <v>16</v>
      </c>
      <c r="K65" s="50"/>
      <c r="L65" s="50"/>
      <c r="M65" s="71">
        <f>H65/F65-1</f>
        <v>-2.9862631725384281E-2</v>
      </c>
    </row>
    <row r="66" spans="3:13">
      <c r="C66" s="12" t="s">
        <v>27</v>
      </c>
      <c r="D66" s="25"/>
      <c r="E66" s="13"/>
      <c r="F66" s="14"/>
      <c r="G66" s="13"/>
      <c r="H66" s="14"/>
      <c r="I66" s="13"/>
      <c r="J66" s="14"/>
      <c r="K66" s="13"/>
      <c r="L66" s="14"/>
      <c r="M66" s="31"/>
    </row>
    <row r="67" spans="3:13">
      <c r="C67" s="8" t="s">
        <v>4</v>
      </c>
      <c r="D67" s="67">
        <v>19.34</v>
      </c>
      <c r="E67" s="73">
        <v>25.29</v>
      </c>
      <c r="F67" s="67">
        <v>26.89</v>
      </c>
      <c r="G67" s="73">
        <v>31.67</v>
      </c>
      <c r="H67" s="67">
        <v>27.9</v>
      </c>
      <c r="I67" s="73">
        <v>33.770000000000003</v>
      </c>
      <c r="J67" s="67">
        <v>44.5</v>
      </c>
      <c r="K67" s="73">
        <v>44.35</v>
      </c>
      <c r="L67" s="67">
        <v>49.57</v>
      </c>
      <c r="M67" s="75">
        <v>53.19</v>
      </c>
    </row>
    <row r="68" spans="3:13">
      <c r="C68" s="8" t="s">
        <v>5</v>
      </c>
      <c r="D68" s="67">
        <v>29.75</v>
      </c>
      <c r="E68" s="73">
        <v>39.299999999999997</v>
      </c>
      <c r="F68" s="67">
        <v>43.3</v>
      </c>
      <c r="G68" s="73">
        <v>52</v>
      </c>
      <c r="H68" s="67">
        <v>41.6</v>
      </c>
      <c r="I68" s="73">
        <v>50.2</v>
      </c>
      <c r="J68" s="67">
        <v>54.75</v>
      </c>
      <c r="K68" s="73">
        <v>54</v>
      </c>
      <c r="L68" s="67">
        <v>60.05</v>
      </c>
      <c r="M68" s="75">
        <v>65.3</v>
      </c>
    </row>
    <row r="69" spans="3:13">
      <c r="C69" s="8" t="s">
        <v>14</v>
      </c>
      <c r="D69" s="72"/>
      <c r="E69" s="30">
        <f>((E68/D68)-1)</f>
        <v>0.32100840336134451</v>
      </c>
      <c r="F69" s="23">
        <f t="shared" ref="F69" si="146">((F68/E68)-1)</f>
        <v>0.10178117048346058</v>
      </c>
      <c r="G69" s="30">
        <f t="shared" ref="G69" si="147">((G68/F68)-1)</f>
        <v>0.20092378752886852</v>
      </c>
      <c r="H69" s="22">
        <f t="shared" ref="H69" si="148">((H68/G68)-1)</f>
        <v>-0.19999999999999996</v>
      </c>
      <c r="I69" s="30">
        <f t="shared" ref="I69" si="149">((I68/H68)-1)</f>
        <v>0.20673076923076916</v>
      </c>
      <c r="J69" s="23">
        <f t="shared" ref="J69" si="150">((J68/I68)-1)</f>
        <v>9.0637450199203107E-2</v>
      </c>
      <c r="K69" s="28">
        <f t="shared" ref="K69" si="151">((K68/J68)-1)</f>
        <v>-1.3698630136986356E-2</v>
      </c>
      <c r="L69" s="23">
        <f t="shared" ref="L69" si="152">((L68/K68)-1)</f>
        <v>0.11203703703703694</v>
      </c>
      <c r="M69" s="34">
        <f t="shared" ref="M69" si="153">((M68/L68)-1)</f>
        <v>8.742714404662788E-2</v>
      </c>
    </row>
    <row r="70" spans="3:13">
      <c r="C70" s="15" t="s">
        <v>28</v>
      </c>
      <c r="D70" s="76">
        <v>22.33</v>
      </c>
      <c r="E70" s="74">
        <v>22.57</v>
      </c>
      <c r="F70" s="76">
        <v>24.57</v>
      </c>
      <c r="G70" s="74">
        <v>27.36</v>
      </c>
      <c r="H70" s="76">
        <v>28.7</v>
      </c>
      <c r="I70" s="74">
        <v>29.48</v>
      </c>
      <c r="J70" s="76">
        <v>31.67</v>
      </c>
      <c r="K70" s="74">
        <v>25.35</v>
      </c>
      <c r="L70" s="76">
        <v>28.59</v>
      </c>
      <c r="M70" s="77">
        <v>28.58</v>
      </c>
    </row>
    <row r="71" spans="3:13">
      <c r="C71" s="15" t="s">
        <v>7</v>
      </c>
      <c r="D71" s="72"/>
      <c r="E71" s="30">
        <f>((E70/D70)-1)</f>
        <v>1.0747872816838422E-2</v>
      </c>
      <c r="F71" s="23">
        <f t="shared" ref="F71" si="154">((F70/E70)-1)</f>
        <v>8.8613203367301718E-2</v>
      </c>
      <c r="G71" s="30">
        <f t="shared" ref="G71" si="155">((G70/F70)-1)</f>
        <v>0.11355311355311359</v>
      </c>
      <c r="H71" s="23">
        <f t="shared" ref="H71" si="156">((H70/G70)-1)</f>
        <v>4.8976608187134563E-2</v>
      </c>
      <c r="I71" s="30">
        <f t="shared" ref="I71" si="157">((I70/H70)-1)</f>
        <v>2.7177700348432143E-2</v>
      </c>
      <c r="J71" s="23">
        <f t="shared" ref="J71" si="158">((J70/I70)-1)</f>
        <v>7.4287652645861568E-2</v>
      </c>
      <c r="K71" s="28">
        <f t="shared" ref="K71" si="159">((K70/J70)-1)</f>
        <v>-0.19955794126934012</v>
      </c>
      <c r="L71" s="23">
        <f t="shared" ref="L71" si="160">((L70/K70)-1)</f>
        <v>0.12781065088757382</v>
      </c>
      <c r="M71" s="34">
        <f t="shared" ref="M71" si="161">((M70/L70)-1)</f>
        <v>-3.4977264777902306E-4</v>
      </c>
    </row>
    <row r="72" spans="3:13">
      <c r="C72" s="16" t="s">
        <v>29</v>
      </c>
      <c r="D72" s="76">
        <v>1.73</v>
      </c>
      <c r="E72" s="74">
        <v>2.06</v>
      </c>
      <c r="F72" s="76">
        <v>2.37</v>
      </c>
      <c r="G72" s="74">
        <v>2.78</v>
      </c>
      <c r="H72" s="83">
        <v>4.87</v>
      </c>
      <c r="I72" s="74">
        <v>2.92</v>
      </c>
      <c r="J72" s="83">
        <v>10.16</v>
      </c>
      <c r="K72" s="74">
        <v>2.97</v>
      </c>
      <c r="L72" s="76">
        <v>3.33</v>
      </c>
      <c r="M72" s="77">
        <v>3.14</v>
      </c>
    </row>
    <row r="73" spans="3:13">
      <c r="C73" s="16" t="s">
        <v>8</v>
      </c>
      <c r="D73" s="72"/>
      <c r="E73" s="30">
        <f>((E72/D72)-1)</f>
        <v>0.19075144508670516</v>
      </c>
      <c r="F73" s="23">
        <f t="shared" ref="F73" si="162">((F72/E72)-1)</f>
        <v>0.15048543689320382</v>
      </c>
      <c r="G73" s="30">
        <f t="shared" ref="G73" si="163">((G72/F72)-1)</f>
        <v>0.17299578059071719</v>
      </c>
      <c r="H73" s="23">
        <f t="shared" ref="H73" si="164">((H72/G72)-1)</f>
        <v>0.75179856115107935</v>
      </c>
      <c r="I73" s="28">
        <f t="shared" ref="I73" si="165">((I72/H72)-1)</f>
        <v>-0.40041067761806981</v>
      </c>
      <c r="J73" s="23">
        <f t="shared" ref="J73" si="166">((J72/I72)-1)</f>
        <v>2.4794520547945207</v>
      </c>
      <c r="K73" s="28">
        <f t="shared" ref="K73" si="167">((K72/J72)-1)</f>
        <v>-0.70767716535433067</v>
      </c>
      <c r="L73" s="23">
        <f t="shared" ref="L73" si="168">((L72/K72)-1)</f>
        <v>0.1212121212121211</v>
      </c>
      <c r="M73" s="43">
        <f t="shared" ref="M73" si="169">((M72/L72)-1)</f>
        <v>-5.7057057057056992E-2</v>
      </c>
    </row>
    <row r="74" spans="3:13">
      <c r="C74" s="16" t="s">
        <v>30</v>
      </c>
      <c r="D74" s="76">
        <v>0.8</v>
      </c>
      <c r="E74" s="74">
        <v>0.9</v>
      </c>
      <c r="F74" s="76">
        <v>1.04</v>
      </c>
      <c r="G74" s="74">
        <v>1.22</v>
      </c>
      <c r="H74" s="76">
        <v>1.4</v>
      </c>
      <c r="I74" s="74">
        <v>1.6</v>
      </c>
      <c r="J74" s="76">
        <v>1.85</v>
      </c>
      <c r="K74" s="74">
        <v>1.95</v>
      </c>
      <c r="L74" s="76">
        <v>2.0499999999999998</v>
      </c>
      <c r="M74" s="77">
        <v>2.15</v>
      </c>
    </row>
    <row r="75" spans="3:13">
      <c r="C75" s="16" t="s">
        <v>13</v>
      </c>
      <c r="D75" s="72"/>
      <c r="E75" s="30">
        <f>((E74/D74)-1)</f>
        <v>0.125</v>
      </c>
      <c r="F75" s="23">
        <f t="shared" ref="F75" si="170">((F74/E74)-1)</f>
        <v>0.15555555555555567</v>
      </c>
      <c r="G75" s="30">
        <f t="shared" ref="G75" si="171">((G74/F74)-1)</f>
        <v>0.17307692307692291</v>
      </c>
      <c r="H75" s="23">
        <f t="shared" ref="H75" si="172">((H74/G74)-1)</f>
        <v>0.14754098360655732</v>
      </c>
      <c r="I75" s="30">
        <f t="shared" ref="I75" si="173">((I74/H74)-1)</f>
        <v>0.14285714285714302</v>
      </c>
      <c r="J75" s="23">
        <f t="shared" ref="J75" si="174">((J74/I74)-1)</f>
        <v>0.15625</v>
      </c>
      <c r="K75" s="30">
        <f t="shared" ref="K75" si="175">((K74/J74)-1)</f>
        <v>5.4054054054053946E-2</v>
      </c>
      <c r="L75" s="23">
        <f t="shared" ref="L75" si="176">((L74/K74)-1)</f>
        <v>5.1282051282051322E-2</v>
      </c>
      <c r="M75" s="34">
        <f t="shared" ref="M75" si="177">((M74/L74)-1)</f>
        <v>4.8780487804878092E-2</v>
      </c>
    </row>
    <row r="76" spans="3:13">
      <c r="C76" s="16" t="s">
        <v>9</v>
      </c>
      <c r="D76" s="55">
        <v>17.2</v>
      </c>
      <c r="E76" s="47">
        <v>19.100000000000001</v>
      </c>
      <c r="F76" s="55">
        <v>18.3</v>
      </c>
      <c r="G76" s="47">
        <v>18.7</v>
      </c>
      <c r="H76" s="82">
        <v>8.5</v>
      </c>
      <c r="I76" s="47">
        <v>17.2</v>
      </c>
      <c r="J76" s="82">
        <v>5.4</v>
      </c>
      <c r="K76" s="47">
        <v>18.2</v>
      </c>
      <c r="L76" s="55">
        <v>17.899999999999999</v>
      </c>
      <c r="M76" s="57">
        <v>20.8</v>
      </c>
    </row>
    <row r="77" spans="3:13" ht="15.75" thickBot="1">
      <c r="C77" s="52" t="s">
        <v>23</v>
      </c>
      <c r="D77" s="53">
        <f>(M72/D72)^(1/9)-1</f>
        <v>6.847616433607806E-2</v>
      </c>
      <c r="E77" s="45" t="s">
        <v>15</v>
      </c>
      <c r="F77" s="54">
        <f>(D76*E76*F76*G76*I76*K76*L76*M76)^(1/8)</f>
        <v>18.393794871697253</v>
      </c>
      <c r="G77" s="48" t="s">
        <v>33</v>
      </c>
      <c r="H77" s="54">
        <v>19.38</v>
      </c>
      <c r="I77" s="48"/>
      <c r="J77" s="45" t="s">
        <v>16</v>
      </c>
      <c r="K77" s="50"/>
      <c r="L77" s="50"/>
      <c r="M77" s="51">
        <f>H77/F77-1</f>
        <v>5.3616186066108185E-2</v>
      </c>
    </row>
    <row r="78" spans="3:13">
      <c r="C78" s="12" t="s">
        <v>31</v>
      </c>
      <c r="D78" s="25"/>
      <c r="E78" s="13"/>
      <c r="F78" s="14"/>
      <c r="G78" s="13"/>
      <c r="H78" s="14"/>
      <c r="I78" s="13"/>
      <c r="J78" s="14"/>
      <c r="K78" s="13"/>
      <c r="L78" s="14"/>
      <c r="M78" s="31"/>
    </row>
    <row r="79" spans="3:13">
      <c r="C79" s="8" t="s">
        <v>4</v>
      </c>
      <c r="D79" s="67">
        <v>38.5</v>
      </c>
      <c r="E79" s="73">
        <v>49.97</v>
      </c>
      <c r="F79" s="67">
        <v>48.39</v>
      </c>
      <c r="G79" s="73">
        <v>51.88</v>
      </c>
      <c r="H79" s="67">
        <v>38.5</v>
      </c>
      <c r="I79" s="73">
        <v>42.48</v>
      </c>
      <c r="J79" s="67">
        <v>49.29</v>
      </c>
      <c r="K79" s="73">
        <v>51.335999999999999</v>
      </c>
      <c r="L79" s="67">
        <v>51.902999999999999</v>
      </c>
      <c r="M79" s="75">
        <v>60.2</v>
      </c>
    </row>
    <row r="80" spans="3:13">
      <c r="C80" s="8" t="s">
        <v>6</v>
      </c>
      <c r="D80" s="67">
        <v>52.2</v>
      </c>
      <c r="E80" s="73">
        <v>59.34</v>
      </c>
      <c r="F80" s="67">
        <v>62.66</v>
      </c>
      <c r="G80" s="73">
        <v>75.900000000000006</v>
      </c>
      <c r="H80" s="67">
        <v>54.77</v>
      </c>
      <c r="I80" s="73">
        <v>60.8</v>
      </c>
      <c r="J80" s="67">
        <v>65.33</v>
      </c>
      <c r="K80" s="73">
        <v>66.349999999999994</v>
      </c>
      <c r="L80" s="67">
        <v>68.430000000000007</v>
      </c>
      <c r="M80" s="75">
        <v>82.94</v>
      </c>
    </row>
    <row r="81" spans="3:13">
      <c r="C81" s="8" t="s">
        <v>14</v>
      </c>
      <c r="D81" s="26"/>
      <c r="E81" s="30">
        <f>((E80/D80)-1)</f>
        <v>0.13678160919540239</v>
      </c>
      <c r="F81" s="23">
        <f t="shared" ref="F81" si="178">((F80/E80)-1)</f>
        <v>5.5948769801145826E-2</v>
      </c>
      <c r="G81" s="30">
        <f t="shared" ref="G81" si="179">((G80/F80)-1)</f>
        <v>0.21129907436961393</v>
      </c>
      <c r="H81" s="22">
        <f t="shared" ref="H81" si="180">((H80/G80)-1)</f>
        <v>-0.27839262187088276</v>
      </c>
      <c r="I81" s="30">
        <f t="shared" ref="I81" si="181">((I80/H80)-1)</f>
        <v>0.11009676830381587</v>
      </c>
      <c r="J81" s="23">
        <f t="shared" ref="J81" si="182">((J80/I80)-1)</f>
        <v>7.4506578947368451E-2</v>
      </c>
      <c r="K81" s="30">
        <f t="shared" ref="K81" si="183">((K80/J80)-1)</f>
        <v>1.5613041481708168E-2</v>
      </c>
      <c r="L81" s="23">
        <f t="shared" ref="L81" si="184">((L80/K80)-1)</f>
        <v>3.1348907309721286E-2</v>
      </c>
      <c r="M81" s="34">
        <f t="shared" ref="M81" si="185">((M80/L80)-1)</f>
        <v>0.21204150226508833</v>
      </c>
    </row>
    <row r="82" spans="3:13">
      <c r="C82" s="15" t="s">
        <v>10</v>
      </c>
      <c r="D82" s="80">
        <v>17.43</v>
      </c>
      <c r="E82" s="79">
        <v>19.66</v>
      </c>
      <c r="F82" s="80">
        <v>21.45</v>
      </c>
      <c r="G82" s="79">
        <v>24.59</v>
      </c>
      <c r="H82" s="80">
        <v>27.85</v>
      </c>
      <c r="I82" s="79">
        <v>27.62</v>
      </c>
      <c r="J82" s="80">
        <v>36.58</v>
      </c>
      <c r="K82" s="79">
        <v>42.52</v>
      </c>
      <c r="L82" s="80">
        <v>42.45</v>
      </c>
      <c r="M82" s="81">
        <v>43.62</v>
      </c>
    </row>
    <row r="83" spans="3:13">
      <c r="C83" s="15" t="s">
        <v>7</v>
      </c>
      <c r="D83" s="78"/>
      <c r="E83" s="30">
        <f>((E82/D82)-1)</f>
        <v>0.12794033275960981</v>
      </c>
      <c r="F83" s="23">
        <f t="shared" ref="F83" si="186">((F82/E82)-1)</f>
        <v>9.1047812817904417E-2</v>
      </c>
      <c r="G83" s="30">
        <f t="shared" ref="G83" si="187">((G82/F82)-1)</f>
        <v>0.14638694638694649</v>
      </c>
      <c r="H83" s="23">
        <f t="shared" ref="H83" si="188">((H82/G82)-1)</f>
        <v>0.1325742171614479</v>
      </c>
      <c r="I83" s="28">
        <f t="shared" ref="I83" si="189">((I82/H82)-1)</f>
        <v>-8.2585278276481322E-3</v>
      </c>
      <c r="J83" s="23">
        <f t="shared" ref="J83" si="190">((J82/I82)-1)</f>
        <v>0.32440260680666166</v>
      </c>
      <c r="K83" s="30">
        <f t="shared" ref="K83" si="191">((K82/J82)-1)</f>
        <v>0.16238381629305643</v>
      </c>
      <c r="L83" s="22">
        <f t="shared" ref="L83" si="192">((L82/K82)-1)</f>
        <v>-1.6462841015992824E-3</v>
      </c>
      <c r="M83" s="34">
        <f t="shared" ref="M83" si="193">((M82/L82)-1)</f>
        <v>2.7561837455830185E-2</v>
      </c>
    </row>
    <row r="84" spans="3:13">
      <c r="C84" s="16" t="s">
        <v>11</v>
      </c>
      <c r="D84" s="80">
        <v>2.4700000000000002</v>
      </c>
      <c r="E84" s="79">
        <v>2.39</v>
      </c>
      <c r="F84" s="80">
        <v>3.42</v>
      </c>
      <c r="G84" s="79">
        <v>3.48</v>
      </c>
      <c r="H84" s="80">
        <v>3.26</v>
      </c>
      <c r="I84" s="79">
        <v>3.81</v>
      </c>
      <c r="J84" s="80">
        <v>3.97</v>
      </c>
      <c r="K84" s="79">
        <v>4.08</v>
      </c>
      <c r="L84" s="80">
        <v>3.96</v>
      </c>
      <c r="M84" s="81">
        <v>4.37</v>
      </c>
    </row>
    <row r="85" spans="3:13">
      <c r="C85" s="16" t="s">
        <v>8</v>
      </c>
      <c r="D85" s="78"/>
      <c r="E85" s="28">
        <f>((E84/D84)-1)</f>
        <v>-3.2388663967611309E-2</v>
      </c>
      <c r="F85" s="23">
        <f t="shared" ref="F85" si="194">((F84/E84)-1)</f>
        <v>0.43096234309623416</v>
      </c>
      <c r="G85" s="30">
        <f t="shared" ref="G85" si="195">((G84/F84)-1)</f>
        <v>1.7543859649122862E-2</v>
      </c>
      <c r="H85" s="22">
        <f t="shared" ref="H85" si="196">((H84/G84)-1)</f>
        <v>-6.321839080459779E-2</v>
      </c>
      <c r="I85" s="30">
        <f t="shared" ref="I85" si="197">((I84/H84)-1)</f>
        <v>0.16871165644171793</v>
      </c>
      <c r="J85" s="23">
        <f t="shared" ref="J85" si="198">((J84/I84)-1)</f>
        <v>4.1994750656167978E-2</v>
      </c>
      <c r="K85" s="30">
        <f t="shared" ref="K85" si="199">((K84/J84)-1)</f>
        <v>2.7707808564231717E-2</v>
      </c>
      <c r="L85" s="22">
        <f t="shared" ref="L85" si="200">((L84/K84)-1)</f>
        <v>-2.9411764705882359E-2</v>
      </c>
      <c r="M85" s="34">
        <f t="shared" ref="M85" si="201">((M84/L84)-1)</f>
        <v>0.10353535353535359</v>
      </c>
    </row>
    <row r="86" spans="3:13">
      <c r="C86" s="16" t="s">
        <v>12</v>
      </c>
      <c r="D86" s="80">
        <v>0.85</v>
      </c>
      <c r="E86" s="79">
        <v>1.01</v>
      </c>
      <c r="F86" s="80">
        <v>1.1599999999999999</v>
      </c>
      <c r="G86" s="79">
        <v>1.43</v>
      </c>
      <c r="H86" s="80">
        <v>1.65</v>
      </c>
      <c r="I86" s="79">
        <v>1.78</v>
      </c>
      <c r="J86" s="80">
        <v>1.89</v>
      </c>
      <c r="K86" s="79">
        <v>2.0299999999999998</v>
      </c>
      <c r="L86" s="80">
        <v>2.13</v>
      </c>
      <c r="M86" s="81">
        <v>2.2400000000000002</v>
      </c>
    </row>
    <row r="87" spans="3:13">
      <c r="C87" s="16" t="s">
        <v>13</v>
      </c>
      <c r="D87" s="26"/>
      <c r="E87" s="30">
        <f>((E86/D86)-1)</f>
        <v>0.18823529411764706</v>
      </c>
      <c r="F87" s="23">
        <f t="shared" ref="F87" si="202">((F86/E86)-1)</f>
        <v>0.14851485148514842</v>
      </c>
      <c r="G87" s="30">
        <f t="shared" ref="G87" si="203">((G86/F86)-1)</f>
        <v>0.23275862068965525</v>
      </c>
      <c r="H87" s="23">
        <f t="shared" ref="H87" si="204">((H86/G86)-1)</f>
        <v>0.15384615384615374</v>
      </c>
      <c r="I87" s="30">
        <f t="shared" ref="I87" si="205">((I86/H86)-1)</f>
        <v>7.8787878787878851E-2</v>
      </c>
      <c r="J87" s="23">
        <f t="shared" ref="J87" si="206">((J86/I86)-1)</f>
        <v>6.1797752808988804E-2</v>
      </c>
      <c r="K87" s="30">
        <f t="shared" ref="K87" si="207">((K86/J86)-1)</f>
        <v>7.4074074074073959E-2</v>
      </c>
      <c r="L87" s="23">
        <f t="shared" ref="L87" si="208">((L86/K86)-1)</f>
        <v>4.9261083743842304E-2</v>
      </c>
      <c r="M87" s="34">
        <f t="shared" ref="M87" si="209">((M86/L86)-1)</f>
        <v>5.164319248826299E-2</v>
      </c>
    </row>
    <row r="88" spans="3:13">
      <c r="C88" s="16" t="s">
        <v>9</v>
      </c>
      <c r="D88" s="62">
        <v>21.1</v>
      </c>
      <c r="E88" s="49">
        <v>24.7</v>
      </c>
      <c r="F88" s="62">
        <v>18.3</v>
      </c>
      <c r="G88" s="49">
        <v>21.8</v>
      </c>
      <c r="H88" s="62">
        <v>16.8</v>
      </c>
      <c r="I88" s="49">
        <v>16</v>
      </c>
      <c r="J88" s="62">
        <v>16.5</v>
      </c>
      <c r="K88" s="49">
        <v>16.3</v>
      </c>
      <c r="L88" s="62">
        <v>17.3</v>
      </c>
      <c r="M88" s="63">
        <v>19</v>
      </c>
    </row>
    <row r="89" spans="3:13" ht="15.75" thickBot="1">
      <c r="C89" s="52" t="s">
        <v>23</v>
      </c>
      <c r="D89" s="53">
        <f>(M84/D84)^(1/9)-1</f>
        <v>6.5446407344111668E-2</v>
      </c>
      <c r="E89" s="45" t="s">
        <v>15</v>
      </c>
      <c r="F89" s="54">
        <f>(D88*E88*F88*G88*H88*I88*J88*K88*L88*M88)^(1/10)</f>
        <v>18.594253645198972</v>
      </c>
      <c r="G89" s="48" t="s">
        <v>33</v>
      </c>
      <c r="H89" s="54">
        <v>18.399999999999999</v>
      </c>
      <c r="I89" s="48"/>
      <c r="J89" s="45" t="s">
        <v>16</v>
      </c>
      <c r="K89" s="50"/>
      <c r="L89" s="50"/>
      <c r="M89" s="71">
        <f>H89/F89-1</f>
        <v>-1.0446971892799195E-2</v>
      </c>
    </row>
    <row r="90" spans="3:13">
      <c r="C90" s="12" t="s">
        <v>32</v>
      </c>
      <c r="D90" s="25"/>
      <c r="E90" s="13"/>
      <c r="F90" s="14"/>
      <c r="G90" s="13"/>
      <c r="H90" s="14"/>
      <c r="I90" s="13"/>
      <c r="J90" s="14"/>
      <c r="K90" s="13"/>
      <c r="L90" s="14"/>
      <c r="M90" s="31"/>
    </row>
    <row r="91" spans="3:13">
      <c r="C91" s="8" t="s">
        <v>4</v>
      </c>
      <c r="D91" s="88">
        <v>16.433299999999999</v>
      </c>
      <c r="E91" s="70">
        <v>19.256699999999999</v>
      </c>
      <c r="F91" s="88">
        <v>20.79</v>
      </c>
      <c r="G91" s="70">
        <v>25.26</v>
      </c>
      <c r="H91" s="88">
        <v>17.21</v>
      </c>
      <c r="I91" s="70">
        <v>22.71</v>
      </c>
      <c r="J91" s="88">
        <v>23.725000000000001</v>
      </c>
      <c r="K91" s="70">
        <v>26.433</v>
      </c>
      <c r="L91" s="88">
        <v>28.867000000000001</v>
      </c>
      <c r="M91" s="89">
        <v>29.17</v>
      </c>
    </row>
    <row r="92" spans="3:13">
      <c r="C92" s="8" t="s">
        <v>14</v>
      </c>
      <c r="D92" s="26"/>
      <c r="E92" s="30">
        <f>((E91/D91)-1)</f>
        <v>0.17180967912713818</v>
      </c>
      <c r="F92" s="23">
        <f t="shared" ref="F92" si="210">((F91/E91)-1)</f>
        <v>7.9624234681954897E-2</v>
      </c>
      <c r="G92" s="30">
        <f t="shared" ref="G92" si="211">((G91/F91)-1)</f>
        <v>0.21500721500721509</v>
      </c>
      <c r="H92" s="22">
        <f t="shared" ref="H92" si="212">((H91/G91)-1)</f>
        <v>-0.3186856690419636</v>
      </c>
      <c r="I92" s="30">
        <f t="shared" ref="I92" si="213">((I91/H91)-1)</f>
        <v>0.31958163858221966</v>
      </c>
      <c r="J92" s="23">
        <f t="shared" ref="J92" si="214">((J91/I91)-1)</f>
        <v>4.4693967415235569E-2</v>
      </c>
      <c r="K92" s="30">
        <f t="shared" ref="K92" si="215">((K91/J91)-1)</f>
        <v>0.1141412012644889</v>
      </c>
      <c r="L92" s="23">
        <f t="shared" ref="L92" si="216">((L91/K91)-1)</f>
        <v>9.2081867362766356E-2</v>
      </c>
      <c r="M92" s="34">
        <f t="shared" ref="M92" si="217">((M91/L91)-1)</f>
        <v>1.0496414591055547E-2</v>
      </c>
    </row>
    <row r="93" spans="3:13">
      <c r="C93" s="15" t="s">
        <v>18</v>
      </c>
      <c r="D93" s="80">
        <v>13.46</v>
      </c>
      <c r="E93" s="79">
        <v>13.22</v>
      </c>
      <c r="F93" s="80">
        <v>13.21</v>
      </c>
      <c r="G93" s="79">
        <v>13.4</v>
      </c>
      <c r="H93" s="80">
        <v>13.51</v>
      </c>
      <c r="I93" s="79">
        <v>13.27</v>
      </c>
      <c r="J93" s="80">
        <v>14.75</v>
      </c>
      <c r="K93" s="79">
        <v>15.49</v>
      </c>
      <c r="L93" s="80">
        <v>17.11</v>
      </c>
      <c r="M93" s="81">
        <v>16.600000000000001</v>
      </c>
    </row>
    <row r="94" spans="3:13">
      <c r="C94" s="15" t="s">
        <v>7</v>
      </c>
      <c r="D94" s="78"/>
      <c r="E94" s="30">
        <f>((E93/D93)-1)</f>
        <v>-1.7830609212481474E-2</v>
      </c>
      <c r="F94" s="23">
        <f t="shared" ref="F94" si="218">((F93/E93)-1)</f>
        <v>-7.5642965204236745E-4</v>
      </c>
      <c r="G94" s="30">
        <f t="shared" ref="G94" si="219">((G93/F93)-1)</f>
        <v>1.4383043149129415E-2</v>
      </c>
      <c r="H94" s="23">
        <f t="shared" ref="H94" si="220">((H93/G93)-1)</f>
        <v>8.208955223880654E-3</v>
      </c>
      <c r="I94" s="28">
        <f t="shared" ref="I94" si="221">((I93/H93)-1)</f>
        <v>-1.7764618800888199E-2</v>
      </c>
      <c r="J94" s="23">
        <f t="shared" ref="J94" si="222">((J93/I93)-1)</f>
        <v>0.11152976639035428</v>
      </c>
      <c r="K94" s="30">
        <f t="shared" ref="K94" si="223">((K93/J93)-1)</f>
        <v>5.0169491525423826E-2</v>
      </c>
      <c r="L94" s="23">
        <f t="shared" ref="L94" si="224">((L93/K93)-1)</f>
        <v>0.10458360232408004</v>
      </c>
      <c r="M94" s="43">
        <f t="shared" ref="M94" si="225">((M93/L93)-1)</f>
        <v>-2.9807130333138421E-2</v>
      </c>
    </row>
    <row r="95" spans="3:13">
      <c r="C95" s="16" t="s">
        <v>19</v>
      </c>
      <c r="D95" s="90">
        <v>0.64</v>
      </c>
      <c r="E95" s="79">
        <v>1.29</v>
      </c>
      <c r="F95" s="80">
        <v>1.65</v>
      </c>
      <c r="G95" s="79">
        <v>1.35</v>
      </c>
      <c r="H95" s="80">
        <v>1.79</v>
      </c>
      <c r="I95" s="79">
        <v>1.21</v>
      </c>
      <c r="J95" s="80">
        <v>1.51</v>
      </c>
      <c r="K95" s="79">
        <v>1.51</v>
      </c>
      <c r="L95" s="80">
        <v>1.58</v>
      </c>
      <c r="M95" s="81">
        <v>1.71</v>
      </c>
    </row>
    <row r="96" spans="3:13" ht="15.75">
      <c r="C96" s="16" t="s">
        <v>8</v>
      </c>
      <c r="D96" s="78"/>
      <c r="E96" s="44">
        <f>((E95/D95)-1)</f>
        <v>1.015625</v>
      </c>
      <c r="F96" s="23">
        <f t="shared" ref="F96" si="226">((F95/E95)-1)</f>
        <v>0.27906976744186029</v>
      </c>
      <c r="G96" s="28">
        <f t="shared" ref="G96" si="227">((G95/F95)-1)</f>
        <v>-0.18181818181818177</v>
      </c>
      <c r="H96" s="23">
        <f t="shared" ref="H96" si="228">((H95/G95)-1)</f>
        <v>0.32592592592592595</v>
      </c>
      <c r="I96" s="28">
        <f t="shared" ref="I96" si="229">((I95/H95)-1)</f>
        <v>-0.32402234636871508</v>
      </c>
      <c r="J96" s="23">
        <f t="shared" ref="J96" si="230">((J95/I95)-1)</f>
        <v>0.24793388429752072</v>
      </c>
      <c r="K96" s="86">
        <f t="shared" ref="K96" si="231">((K95/J95)-1)</f>
        <v>0</v>
      </c>
      <c r="L96" s="23">
        <f t="shared" ref="L96" si="232">((L95/K95)-1)</f>
        <v>4.635761589403975E-2</v>
      </c>
      <c r="M96" s="34">
        <f t="shared" ref="M96" si="233">((M95/L95)-1)</f>
        <v>8.2278481012658222E-2</v>
      </c>
    </row>
    <row r="97" spans="3:13">
      <c r="C97" s="16" t="s">
        <v>20</v>
      </c>
      <c r="D97" s="80">
        <v>0.63</v>
      </c>
      <c r="E97" s="79">
        <v>0.66</v>
      </c>
      <c r="F97" s="80">
        <v>0.96</v>
      </c>
      <c r="G97" s="79">
        <v>0.75</v>
      </c>
      <c r="H97" s="80">
        <v>0.77</v>
      </c>
      <c r="I97" s="79">
        <v>0.46</v>
      </c>
      <c r="J97" s="80">
        <v>0.83</v>
      </c>
      <c r="K97" s="79">
        <v>0.9</v>
      </c>
      <c r="L97" s="80">
        <v>0.97</v>
      </c>
      <c r="M97" s="81">
        <v>1.05</v>
      </c>
    </row>
    <row r="98" spans="3:13">
      <c r="C98" s="16" t="s">
        <v>13</v>
      </c>
      <c r="D98" s="78"/>
      <c r="E98" s="28">
        <f>((E97/0.68)-1)</f>
        <v>-2.9411764705882359E-2</v>
      </c>
      <c r="F98" s="23">
        <f t="shared" ref="F98" si="234">((F97/E97)-1)</f>
        <v>0.45454545454545436</v>
      </c>
      <c r="G98" s="28">
        <f t="shared" ref="G98" si="235">((G97/F97)-1)</f>
        <v>-0.21875</v>
      </c>
      <c r="H98" s="23">
        <f t="shared" ref="H98" si="236">((H97/G97)-1)</f>
        <v>2.6666666666666616E-2</v>
      </c>
      <c r="I98" s="28">
        <f t="shared" ref="I98" si="237">((I97/H97)-1)</f>
        <v>-0.40259740259740262</v>
      </c>
      <c r="J98" s="23">
        <f t="shared" ref="J98" si="238">((J97/I97)-1)</f>
        <v>0.80434782608695632</v>
      </c>
      <c r="K98" s="30">
        <f t="shared" ref="K98" si="239">((K97/J97)-1)</f>
        <v>8.4337349397590522E-2</v>
      </c>
      <c r="L98" s="23">
        <f t="shared" ref="L98" si="240">((L97/K97)-1)</f>
        <v>7.7777777777777724E-2</v>
      </c>
      <c r="M98" s="34">
        <f t="shared" ref="M98" si="241">((M97/L97)-1)</f>
        <v>8.2474226804123862E-2</v>
      </c>
    </row>
    <row r="99" spans="3:13">
      <c r="C99" s="16" t="s">
        <v>9</v>
      </c>
      <c r="D99" s="62">
        <v>25.7</v>
      </c>
      <c r="E99" s="49">
        <v>14.9</v>
      </c>
      <c r="F99" s="62">
        <v>12.6</v>
      </c>
      <c r="G99" s="49">
        <v>18.600000000000001</v>
      </c>
      <c r="H99" s="62">
        <v>9.6999999999999993</v>
      </c>
      <c r="I99" s="49">
        <v>18.8</v>
      </c>
      <c r="J99" s="62">
        <v>15.4</v>
      </c>
      <c r="K99" s="49">
        <v>17.600000000000001</v>
      </c>
      <c r="L99" s="62">
        <v>18.2</v>
      </c>
      <c r="M99" s="63">
        <v>17.100000000000001</v>
      </c>
    </row>
    <row r="100" spans="3:13" ht="15.75" thickBot="1">
      <c r="C100" s="17" t="s">
        <v>24</v>
      </c>
      <c r="D100" s="21">
        <f>(M95/E95)^(1/8)-1</f>
        <v>3.5859372732103267E-2</v>
      </c>
      <c r="E100" s="19" t="s">
        <v>15</v>
      </c>
      <c r="F100" s="20">
        <f>(D99*E99*F99*G99*H99*I99*J99*K99*L99*M99)^(1/10)</f>
        <v>16.368290914055645</v>
      </c>
      <c r="G100" s="38" t="s">
        <v>33</v>
      </c>
      <c r="H100" s="20">
        <v>19.23</v>
      </c>
      <c r="I100" s="38"/>
      <c r="J100" s="19" t="s">
        <v>16</v>
      </c>
      <c r="K100" s="18"/>
      <c r="L100" s="18"/>
      <c r="M100" s="24">
        <f>H100/F100-1</f>
        <v>0.17483249173479498</v>
      </c>
    </row>
    <row r="101" spans="3:13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3:13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3:13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3:13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3:13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3:13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3:13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3:13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3:13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3:13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3:13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3:13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3:13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3:13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3:13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3:13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3:13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3:13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3:13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3:13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3:13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3:13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3:13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3:13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3:13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3:13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3:13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3:13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3:13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3:13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3:13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3:13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3:13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3:13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3:13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3:13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3:13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3:13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3:13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3:13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3:13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3:13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3:13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3:13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3:13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3:13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3:13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3:13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3:13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3:13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3:13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3:13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3:13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3:13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3:13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3:13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3:13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3:13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3:13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3:13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3:13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3:13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3:13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3:13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3:13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3:13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3:13"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3:13"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3:13"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3:13"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3:13"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3:13"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3:13"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3:13"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3:13"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3:13"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3:13"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3:13"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3:13"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3:13"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3:13"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3:13"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3:13"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3:13"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3:13"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3:13"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3:13"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3:13"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3:13"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3:13"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3:13"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3:13"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3:13"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3:13"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3:13"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3:13"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3:13"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3:13"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3:13"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3:13"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3:13"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3:13"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3:13"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3:13"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3:13"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3:13"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3:13"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3:13"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3:13"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3:13"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3:13"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3:13"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3:13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3:13"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3:13"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3:13"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3:13"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3:13"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3:13"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3:13"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3:13"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3:13"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3:13"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3:13"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3:13"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3:13"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3:13"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3:13"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3:13"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3:13"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3:13"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3:13"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3:13"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3:13"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3:13"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3:13"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3:13"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3:13"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3:13"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3:13"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3:13"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3:13"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3:13"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3:13"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3:13"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3:13"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3:13"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3:13"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3:13"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3:13"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3:13"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3:13"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3:13"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3:13"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3:13"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3:13"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3:13"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3:13"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3:13"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3:13"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3:13"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3:13"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3:13"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3:13"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3:13"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3:13"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3:13"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3:13"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3:13"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3:13"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3:13"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3:13"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3:13"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3:13"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3:13"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3:13"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3:13"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3:13"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3:13"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3:13"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3:13"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3:13"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3:13"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3:13"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3:13"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3:13"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3:13"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3:13"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3:13"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3:13"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3:13"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3:13"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3:13"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3:13"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3:13"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3:13"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3:13"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3:13"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3:13"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3:13"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  <row r="301" spans="3:13"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</row>
    <row r="302" spans="3:13"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</row>
    <row r="303" spans="3:13"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</row>
    <row r="304" spans="3:13"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</row>
    <row r="305" spans="3:13"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</row>
    <row r="306" spans="3:13"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</row>
    <row r="307" spans="3:13"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</row>
    <row r="308" spans="3:13"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</row>
    <row r="309" spans="3:13"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</row>
    <row r="310" spans="3:13"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</row>
    <row r="311" spans="3:13"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</row>
    <row r="312" spans="3:13"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3:13"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3:13"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</row>
    <row r="315" spans="3:13"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</row>
    <row r="316" spans="3:13"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</row>
    <row r="317" spans="3:13"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</row>
    <row r="318" spans="3:13"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</row>
    <row r="319" spans="3:13"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</row>
    <row r="320" spans="3:13"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</row>
    <row r="321" spans="3:13"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</row>
    <row r="322" spans="3:13"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</row>
    <row r="323" spans="3:13"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</row>
    <row r="324" spans="3:13"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</row>
    <row r="325" spans="3:13"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</row>
    <row r="326" spans="3:13"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</row>
    <row r="327" spans="3:13"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</row>
    <row r="328" spans="3:13"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</row>
    <row r="329" spans="3:13"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</row>
    <row r="330" spans="3:13"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</row>
    <row r="331" spans="3:13"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</row>
    <row r="332" spans="3:13"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</row>
    <row r="333" spans="3:13"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</row>
    <row r="334" spans="3:13"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</row>
    <row r="335" spans="3:13"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</row>
    <row r="336" spans="3:13"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</row>
    <row r="337" spans="3:13"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</row>
    <row r="338" spans="3:13"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</row>
    <row r="339" spans="3:13"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</row>
    <row r="340" spans="3:13"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</row>
    <row r="341" spans="3:13"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</row>
    <row r="342" spans="3:13"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</row>
    <row r="343" spans="3:13"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</row>
    <row r="344" spans="3:13"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</row>
    <row r="345" spans="3:13"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</row>
    <row r="346" spans="3:13"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</row>
    <row r="347" spans="3:13"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</row>
    <row r="348" spans="3:13"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</row>
    <row r="349" spans="3:13"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</row>
    <row r="350" spans="3:13"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</row>
    <row r="351" spans="3:13"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</row>
    <row r="352" spans="3:13"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</row>
    <row r="353" spans="3:13"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</row>
    <row r="354" spans="3:13"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</row>
    <row r="355" spans="3:13"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</row>
    <row r="356" spans="3:13"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</row>
    <row r="357" spans="3:13"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</row>
    <row r="358" spans="3:13"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</row>
    <row r="359" spans="3:13"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</row>
    <row r="360" spans="3:13"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</row>
    <row r="361" spans="3:13"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</row>
    <row r="362" spans="3:13"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</row>
    <row r="363" spans="3:13"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</row>
    <row r="364" spans="3:13"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</row>
    <row r="365" spans="3:13"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</row>
    <row r="366" spans="3:13"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</row>
    <row r="367" spans="3:13"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</row>
    <row r="368" spans="3:13"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</row>
    <row r="369" spans="3:13"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</row>
    <row r="370" spans="3:13"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</row>
    <row r="371" spans="3:13"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</row>
    <row r="372" spans="3:13"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</row>
    <row r="373" spans="3:13"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</row>
    <row r="374" spans="3:13"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</row>
    <row r="375" spans="3:13"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</row>
    <row r="376" spans="3:13"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3:13"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</row>
    <row r="378" spans="3:13"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</row>
    <row r="379" spans="3:13"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</row>
    <row r="380" spans="3:13"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</row>
    <row r="381" spans="3:13"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</row>
    <row r="382" spans="3:13"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</row>
    <row r="383" spans="3:13"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</row>
    <row r="384" spans="3:13"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</row>
    <row r="385" spans="3:13"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</row>
    <row r="386" spans="3:13"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</row>
    <row r="387" spans="3:13"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</row>
    <row r="388" spans="3:13"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3:13"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</row>
    <row r="390" spans="3:13"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</row>
    <row r="391" spans="3:13"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</row>
    <row r="392" spans="3:13"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3:13"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  <row r="394" spans="3:13"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</row>
    <row r="395" spans="3:13"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</row>
    <row r="396" spans="3:13"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</row>
    <row r="397" spans="3:13"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</row>
    <row r="398" spans="3:13"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</row>
    <row r="399" spans="3:13"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</row>
    <row r="400" spans="3:13"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</row>
    <row r="401" spans="3:13"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</row>
    <row r="402" spans="3:13"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</row>
    <row r="403" spans="3:13"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</row>
    <row r="404" spans="3:13"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</row>
    <row r="405" spans="3:13"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</row>
    <row r="406" spans="3:13"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</row>
    <row r="407" spans="3:13"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</row>
    <row r="408" spans="3:13"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</row>
    <row r="409" spans="3:13"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</row>
    <row r="410" spans="3:13"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</row>
    <row r="411" spans="3:13"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</row>
    <row r="412" spans="3:13"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</row>
    <row r="413" spans="3:13"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</row>
    <row r="414" spans="3:13"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</row>
    <row r="415" spans="3:13"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</row>
    <row r="416" spans="3:13"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</row>
    <row r="417" spans="3:13"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</row>
    <row r="418" spans="3:13"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</row>
    <row r="419" spans="3:13"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</row>
    <row r="420" spans="3:13"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</row>
    <row r="421" spans="3:13"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</row>
    <row r="422" spans="3:13"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</row>
    <row r="423" spans="3:13"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</row>
    <row r="424" spans="3:13"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</row>
    <row r="425" spans="3:13"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</row>
    <row r="426" spans="3:13"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</row>
    <row r="427" spans="3:13"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</row>
    <row r="428" spans="3:13"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</row>
    <row r="429" spans="3:13"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</row>
    <row r="430" spans="3:13"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</row>
    <row r="431" spans="3:13"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</row>
    <row r="432" spans="3:13"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</row>
    <row r="433" spans="3:13"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</row>
    <row r="434" spans="3:13"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</row>
    <row r="435" spans="3:13"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</row>
    <row r="436" spans="3:13"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</row>
    <row r="437" spans="3:13"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</row>
    <row r="438" spans="3:13"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</row>
    <row r="439" spans="3:13"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</row>
    <row r="440" spans="3:13"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</row>
    <row r="441" spans="3:13"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</row>
    <row r="442" spans="3:13"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</row>
    <row r="443" spans="3:13"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</row>
    <row r="444" spans="3:13"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</row>
    <row r="445" spans="3:13"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</row>
    <row r="446" spans="3:13"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</row>
    <row r="447" spans="3:13"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</row>
    <row r="448" spans="3:13"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</row>
    <row r="449" spans="3:13"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</row>
    <row r="450" spans="3:13"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</row>
    <row r="451" spans="3:13"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</row>
    <row r="452" spans="3:13"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</row>
    <row r="453" spans="3:13"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</row>
    <row r="454" spans="3:13"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</row>
    <row r="455" spans="3:13"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</row>
    <row r="456" spans="3:13"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</row>
    <row r="457" spans="3:13"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</row>
    <row r="458" spans="3:13"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M106"/>
  <sheetViews>
    <sheetView tabSelected="1" workbookViewId="0">
      <selection activeCell="B2" sqref="B2:N107"/>
    </sheetView>
  </sheetViews>
  <sheetFormatPr baseColWidth="10" defaultRowHeight="15"/>
  <cols>
    <col min="2" max="2" width="3.5703125" customWidth="1"/>
    <col min="3" max="3" width="37.42578125" customWidth="1"/>
    <col min="14" max="14" width="3.5703125" customWidth="1"/>
  </cols>
  <sheetData>
    <row r="2" spans="3:13" ht="15.75" thickBot="1"/>
    <row r="3" spans="3:13" ht="15.75" thickBot="1">
      <c r="C3" s="2" t="s">
        <v>0</v>
      </c>
      <c r="D3" s="2">
        <v>2004</v>
      </c>
      <c r="E3" s="2">
        <v>2005</v>
      </c>
      <c r="F3" s="2">
        <v>2006</v>
      </c>
      <c r="G3" s="2">
        <v>2007</v>
      </c>
      <c r="H3" s="2">
        <v>2008</v>
      </c>
      <c r="I3" s="2">
        <v>2009</v>
      </c>
      <c r="J3" s="2">
        <v>2010</v>
      </c>
      <c r="K3" s="2">
        <v>2011</v>
      </c>
      <c r="L3" s="2">
        <v>2012</v>
      </c>
      <c r="M3" s="2">
        <v>2013</v>
      </c>
    </row>
    <row r="4" spans="3:13">
      <c r="C4" s="177" t="s">
        <v>50</v>
      </c>
      <c r="D4" s="174">
        <v>1.6453</v>
      </c>
      <c r="E4" s="175">
        <v>1.3771</v>
      </c>
      <c r="F4" s="174">
        <v>1.5394000000000001</v>
      </c>
      <c r="G4" s="175">
        <v>1.4503999999999999</v>
      </c>
      <c r="H4" s="174">
        <v>1.7114</v>
      </c>
      <c r="I4" s="175">
        <v>1.5089999999999999</v>
      </c>
      <c r="J4" s="174">
        <v>1.3351999999999999</v>
      </c>
      <c r="K4" s="175">
        <v>1.32</v>
      </c>
      <c r="L4" s="174">
        <v>1.3093999999999999</v>
      </c>
      <c r="M4" s="176">
        <v>1.4611000000000001</v>
      </c>
    </row>
    <row r="5" spans="3:13">
      <c r="C5" s="179" t="s">
        <v>49</v>
      </c>
      <c r="D5" s="70">
        <v>1.2021999999999999</v>
      </c>
      <c r="E5" s="88">
        <v>1.161</v>
      </c>
      <c r="F5" s="70">
        <v>1.1654</v>
      </c>
      <c r="G5" s="88">
        <v>0.99860000000000004</v>
      </c>
      <c r="H5" s="70">
        <v>1.2184999999999999</v>
      </c>
      <c r="I5" s="88">
        <v>1.0469999999999999</v>
      </c>
      <c r="J5" s="70">
        <v>0.99750000000000005</v>
      </c>
      <c r="K5" s="88">
        <v>1.0184</v>
      </c>
      <c r="L5" s="70">
        <v>0.99229999999999996</v>
      </c>
      <c r="M5" s="180">
        <v>1.0621</v>
      </c>
    </row>
    <row r="6" spans="3:13" ht="15.75" thickBot="1">
      <c r="C6" s="181" t="s">
        <v>48</v>
      </c>
      <c r="D6" s="182">
        <v>1.3555999999999999</v>
      </c>
      <c r="E6" s="183">
        <v>1.1842999999999999</v>
      </c>
      <c r="F6" s="182">
        <v>1.3193999999999999</v>
      </c>
      <c r="G6" s="183">
        <v>1.4590000000000001</v>
      </c>
      <c r="H6" s="182">
        <v>1.3994</v>
      </c>
      <c r="I6" s="183">
        <v>1.4325000000000001</v>
      </c>
      <c r="J6" s="182">
        <v>1.3385</v>
      </c>
      <c r="K6" s="183">
        <v>1.2961</v>
      </c>
      <c r="L6" s="182">
        <v>1.3194999999999999</v>
      </c>
      <c r="M6" s="184">
        <v>1.3755999999999999</v>
      </c>
    </row>
    <row r="7" spans="3:13">
      <c r="C7" s="92" t="s">
        <v>26</v>
      </c>
      <c r="D7" s="26"/>
      <c r="E7" s="93"/>
      <c r="F7" s="94"/>
      <c r="G7" s="93"/>
      <c r="H7" s="93"/>
      <c r="I7" s="93"/>
      <c r="J7" s="94"/>
      <c r="K7" s="93"/>
      <c r="L7" s="94"/>
      <c r="M7" s="178"/>
    </row>
    <row r="8" spans="3:13">
      <c r="C8" s="8" t="s">
        <v>4</v>
      </c>
      <c r="D8" s="88">
        <v>23.77</v>
      </c>
      <c r="E8" s="70">
        <v>28.7</v>
      </c>
      <c r="F8" s="88">
        <v>33.58</v>
      </c>
      <c r="G8" s="70">
        <v>40.29</v>
      </c>
      <c r="H8" s="70">
        <v>43.39</v>
      </c>
      <c r="I8" s="70">
        <v>43.7</v>
      </c>
      <c r="J8" s="88">
        <v>58.1</v>
      </c>
      <c r="K8" s="70">
        <v>78.239999999999995</v>
      </c>
      <c r="L8" s="88">
        <v>67.078000000000003</v>
      </c>
      <c r="M8" s="89">
        <v>70.41</v>
      </c>
    </row>
    <row r="9" spans="3:13">
      <c r="C9" s="8" t="s">
        <v>6</v>
      </c>
      <c r="D9" s="88">
        <v>32.06</v>
      </c>
      <c r="E9" s="70">
        <v>33.72</v>
      </c>
      <c r="F9" s="88">
        <v>44.4</v>
      </c>
      <c r="G9" s="70">
        <v>58.91</v>
      </c>
      <c r="H9" s="70">
        <v>62.19</v>
      </c>
      <c r="I9" s="70">
        <v>62.44</v>
      </c>
      <c r="J9" s="88">
        <v>76.760000000000005</v>
      </c>
      <c r="K9" s="70">
        <v>100.33</v>
      </c>
      <c r="L9" s="88">
        <v>88.21</v>
      </c>
      <c r="M9" s="89">
        <v>97.03</v>
      </c>
    </row>
    <row r="10" spans="3:13">
      <c r="C10" s="8" t="s">
        <v>14</v>
      </c>
      <c r="D10" s="26"/>
      <c r="E10" s="30">
        <f>((E9/D9)-1)</f>
        <v>5.1777916406737345E-2</v>
      </c>
      <c r="F10" s="23">
        <f t="shared" ref="F10:M10" si="0">((F9/E9)-1)</f>
        <v>0.31672597864768681</v>
      </c>
      <c r="G10" s="30">
        <f t="shared" si="0"/>
        <v>0.32680180180180174</v>
      </c>
      <c r="H10" s="30">
        <f t="shared" si="0"/>
        <v>5.5678153114921081E-2</v>
      </c>
      <c r="I10" s="30">
        <f t="shared" si="0"/>
        <v>4.0199388969288652E-3</v>
      </c>
      <c r="J10" s="23">
        <f t="shared" si="0"/>
        <v>0.22934016655989753</v>
      </c>
      <c r="K10" s="30">
        <f t="shared" si="0"/>
        <v>0.30706096925482007</v>
      </c>
      <c r="L10" s="22">
        <f t="shared" si="0"/>
        <v>-0.12080135552676174</v>
      </c>
      <c r="M10" s="34">
        <f t="shared" si="0"/>
        <v>9.9988663416846313E-2</v>
      </c>
    </row>
    <row r="11" spans="3:13">
      <c r="C11" s="15" t="s">
        <v>10</v>
      </c>
      <c r="D11" s="55">
        <v>15.16</v>
      </c>
      <c r="E11" s="46">
        <v>16.2</v>
      </c>
      <c r="F11" s="55">
        <v>17.93</v>
      </c>
      <c r="G11" s="46">
        <v>19.55</v>
      </c>
      <c r="H11" s="46">
        <v>21.09</v>
      </c>
      <c r="I11" s="46">
        <v>20.54</v>
      </c>
      <c r="J11" s="55">
        <v>22.85</v>
      </c>
      <c r="K11" s="46">
        <v>26.44</v>
      </c>
      <c r="L11" s="55">
        <v>27.49</v>
      </c>
      <c r="M11" s="56">
        <v>28.38</v>
      </c>
    </row>
    <row r="12" spans="3:13">
      <c r="C12" s="15" t="s">
        <v>7</v>
      </c>
      <c r="D12" s="26"/>
      <c r="E12" s="30">
        <f>((E11/D11)-1)</f>
        <v>6.8601583113456321E-2</v>
      </c>
      <c r="F12" s="23">
        <f t="shared" ref="F12:M12" si="1">((F11/E11)-1)</f>
        <v>0.10679012345679006</v>
      </c>
      <c r="G12" s="30">
        <f t="shared" si="1"/>
        <v>9.0351366424986201E-2</v>
      </c>
      <c r="H12" s="30">
        <f t="shared" si="1"/>
        <v>7.8772378516623887E-2</v>
      </c>
      <c r="I12" s="28">
        <f t="shared" si="1"/>
        <v>-2.6078710289236584E-2</v>
      </c>
      <c r="J12" s="23">
        <f t="shared" si="1"/>
        <v>0.11246348588120747</v>
      </c>
      <c r="K12" s="30">
        <f t="shared" si="1"/>
        <v>0.15711159737417946</v>
      </c>
      <c r="L12" s="23">
        <f t="shared" si="1"/>
        <v>3.9712556732223847E-2</v>
      </c>
      <c r="M12" s="34">
        <f t="shared" si="1"/>
        <v>3.2375409239723485E-2</v>
      </c>
    </row>
    <row r="13" spans="3:13">
      <c r="C13" s="16" t="s">
        <v>11</v>
      </c>
      <c r="D13" s="55">
        <v>1.81</v>
      </c>
      <c r="E13" s="46">
        <v>2.06</v>
      </c>
      <c r="F13" s="55">
        <v>2.87</v>
      </c>
      <c r="G13" s="46">
        <v>2.02</v>
      </c>
      <c r="H13" s="46">
        <v>3.83</v>
      </c>
      <c r="I13" s="46">
        <v>4.1100000000000003</v>
      </c>
      <c r="J13" s="55">
        <v>4.6399999999999997</v>
      </c>
      <c r="K13" s="46">
        <v>5.33</v>
      </c>
      <c r="L13" s="55">
        <v>5.41</v>
      </c>
      <c r="M13" s="56">
        <v>5.59</v>
      </c>
    </row>
    <row r="14" spans="3:13">
      <c r="C14" s="16" t="s">
        <v>8</v>
      </c>
      <c r="D14" s="26"/>
      <c r="E14" s="30">
        <f>((E13/D13)-1)</f>
        <v>0.13812154696132595</v>
      </c>
      <c r="F14" s="23">
        <f t="shared" ref="F14:M14" si="2">((F13/E13)-1)</f>
        <v>0.39320388349514568</v>
      </c>
      <c r="G14" s="28">
        <f t="shared" si="2"/>
        <v>-0.29616724738675959</v>
      </c>
      <c r="H14" s="30">
        <f t="shared" si="2"/>
        <v>0.89603960396039595</v>
      </c>
      <c r="I14" s="30">
        <f t="shared" si="2"/>
        <v>7.3107049608355235E-2</v>
      </c>
      <c r="J14" s="23">
        <f t="shared" si="2"/>
        <v>0.12895377128953744</v>
      </c>
      <c r="K14" s="30">
        <f t="shared" si="2"/>
        <v>0.1487068965517242</v>
      </c>
      <c r="L14" s="23">
        <f t="shared" si="2"/>
        <v>1.5009380863039379E-2</v>
      </c>
      <c r="M14" s="34">
        <f t="shared" si="2"/>
        <v>3.3271719038816983E-2</v>
      </c>
    </row>
    <row r="15" spans="3:13">
      <c r="C15" s="16" t="s">
        <v>12</v>
      </c>
      <c r="D15" s="55">
        <v>0.55000000000000004</v>
      </c>
      <c r="E15" s="46">
        <v>0.67</v>
      </c>
      <c r="F15" s="76">
        <v>1</v>
      </c>
      <c r="G15" s="46">
        <v>1.5</v>
      </c>
      <c r="H15" s="46">
        <v>1.63</v>
      </c>
      <c r="I15" s="46">
        <v>2.0499999999999998</v>
      </c>
      <c r="J15" s="55">
        <v>2.2599999999999998</v>
      </c>
      <c r="K15" s="46">
        <v>2.5299999999999998</v>
      </c>
      <c r="L15" s="55">
        <v>2.87</v>
      </c>
      <c r="M15" s="56">
        <v>3.12</v>
      </c>
    </row>
    <row r="16" spans="3:13">
      <c r="C16" s="16" t="s">
        <v>13</v>
      </c>
      <c r="D16" s="26"/>
      <c r="E16" s="30">
        <f>((E15/D15)-1)</f>
        <v>0.21818181818181825</v>
      </c>
      <c r="F16" s="23">
        <f t="shared" ref="F16:M16" si="3">((F15/E15)-1)</f>
        <v>0.49253731343283569</v>
      </c>
      <c r="G16" s="30">
        <f t="shared" si="3"/>
        <v>0.5</v>
      </c>
      <c r="H16" s="30">
        <f t="shared" si="3"/>
        <v>8.666666666666667E-2</v>
      </c>
      <c r="I16" s="30">
        <f t="shared" si="3"/>
        <v>0.25766871165644178</v>
      </c>
      <c r="J16" s="23">
        <f t="shared" si="3"/>
        <v>0.10243902439024399</v>
      </c>
      <c r="K16" s="30">
        <f t="shared" si="3"/>
        <v>0.11946902654867264</v>
      </c>
      <c r="L16" s="23">
        <f t="shared" si="3"/>
        <v>0.13438735177865624</v>
      </c>
      <c r="M16" s="34">
        <f t="shared" si="3"/>
        <v>8.710801393728218E-2</v>
      </c>
    </row>
    <row r="17" spans="3:13">
      <c r="C17" s="16" t="s">
        <v>9</v>
      </c>
      <c r="D17" s="55">
        <v>17.7</v>
      </c>
      <c r="E17" s="47">
        <v>16.399999999999999</v>
      </c>
      <c r="F17" s="55">
        <v>15.4</v>
      </c>
      <c r="G17" s="47">
        <v>29.2</v>
      </c>
      <c r="H17" s="47">
        <v>16.2</v>
      </c>
      <c r="I17" s="47">
        <v>15.2</v>
      </c>
      <c r="J17" s="55">
        <v>16.5</v>
      </c>
      <c r="K17" s="47">
        <v>18.8</v>
      </c>
      <c r="L17" s="55">
        <v>16.3</v>
      </c>
      <c r="M17" s="57">
        <v>17.399999999999999</v>
      </c>
    </row>
    <row r="18" spans="3:13" ht="15.75" thickBot="1">
      <c r="C18" s="17" t="s">
        <v>23</v>
      </c>
      <c r="D18" s="21">
        <f>(M13/D13)^(1/9)-1</f>
        <v>0.13348245899655753</v>
      </c>
      <c r="E18" s="19" t="s">
        <v>15</v>
      </c>
      <c r="F18" s="20">
        <f>(D17*E17*F17*H17*I17*J17*K17*L17*M17)^(1/9)</f>
        <v>16.621683532171087</v>
      </c>
      <c r="G18" s="38" t="s">
        <v>33</v>
      </c>
      <c r="H18" s="172">
        <v>17.708300000000001</v>
      </c>
      <c r="I18" s="38"/>
      <c r="J18" s="19" t="s">
        <v>16</v>
      </c>
      <c r="K18" s="18"/>
      <c r="L18" s="18"/>
      <c r="M18" s="24">
        <f>H18/F18-1</f>
        <v>6.5373430177862568E-2</v>
      </c>
    </row>
    <row r="19" spans="3:13">
      <c r="C19" s="92" t="s">
        <v>34</v>
      </c>
      <c r="D19" s="115"/>
      <c r="E19" s="115"/>
      <c r="F19" s="115"/>
      <c r="G19" s="115"/>
      <c r="H19" s="115"/>
      <c r="I19" s="115"/>
      <c r="J19" s="116"/>
      <c r="K19" s="115"/>
      <c r="L19" s="115"/>
      <c r="M19" s="115"/>
    </row>
    <row r="20" spans="3:13">
      <c r="C20" s="8" t="s">
        <v>4</v>
      </c>
      <c r="D20" s="70">
        <v>17.239999999999998</v>
      </c>
      <c r="E20" s="70">
        <v>19.88</v>
      </c>
      <c r="F20" s="70">
        <v>22.26</v>
      </c>
      <c r="G20" s="70">
        <v>26.02</v>
      </c>
      <c r="H20" s="70">
        <v>21.33</v>
      </c>
      <c r="I20" s="70">
        <v>24.41</v>
      </c>
      <c r="J20" s="112">
        <v>37.659999999999997</v>
      </c>
      <c r="K20" s="70">
        <v>46.22</v>
      </c>
      <c r="L20" s="70">
        <v>49.85</v>
      </c>
      <c r="M20" s="70">
        <v>53.67</v>
      </c>
    </row>
    <row r="21" spans="3:13">
      <c r="C21" s="8" t="s">
        <v>6</v>
      </c>
      <c r="D21" s="70">
        <v>23.59</v>
      </c>
      <c r="E21" s="70">
        <v>23.44</v>
      </c>
      <c r="F21" s="70">
        <v>29.4</v>
      </c>
      <c r="G21" s="70">
        <v>38.270000000000003</v>
      </c>
      <c r="H21" s="70">
        <v>31.5</v>
      </c>
      <c r="I21" s="70">
        <v>34.97</v>
      </c>
      <c r="J21" s="112">
        <v>49.05</v>
      </c>
      <c r="K21" s="70">
        <v>59.01</v>
      </c>
      <c r="L21" s="70">
        <v>66.400000000000006</v>
      </c>
      <c r="M21" s="70">
        <v>75.61</v>
      </c>
    </row>
    <row r="22" spans="3:13">
      <c r="C22" s="8" t="s">
        <v>14</v>
      </c>
      <c r="D22" s="105"/>
      <c r="E22" s="96">
        <f>((E21/D21)-1)</f>
        <v>-6.3586265366679662E-3</v>
      </c>
      <c r="F22" s="98">
        <f t="shared" ref="F22" si="4">((F21/E21)-1)</f>
        <v>0.25426621160409546</v>
      </c>
      <c r="G22" s="98">
        <f t="shared" ref="G22" si="5">((G21/F21)-1)</f>
        <v>0.30170068027210895</v>
      </c>
      <c r="H22" s="96">
        <f t="shared" ref="H22" si="6">((H21/G21)-1)</f>
        <v>-0.17690096681473744</v>
      </c>
      <c r="I22" s="98">
        <f t="shared" ref="I22" si="7">((I21/H21)-1)</f>
        <v>0.11015873015873012</v>
      </c>
      <c r="J22" s="98">
        <f t="shared" ref="J22" si="8">((J21/I21)-1)</f>
        <v>0.40263082642264791</v>
      </c>
      <c r="K22" s="98">
        <f t="shared" ref="K22" si="9">((K21/J21)-1)</f>
        <v>0.20305810397553525</v>
      </c>
      <c r="L22" s="98">
        <f t="shared" ref="L22" si="10">((L21/K21)-1)</f>
        <v>0.12523301135400788</v>
      </c>
      <c r="M22" s="98">
        <f t="shared" ref="M22" si="11">((M21/L21)-1)</f>
        <v>0.13870481927710832</v>
      </c>
    </row>
    <row r="23" spans="3:13" ht="15.75" thickBot="1">
      <c r="C23" s="15" t="s">
        <v>10</v>
      </c>
      <c r="D23" s="106">
        <v>13.78</v>
      </c>
      <c r="E23" s="106">
        <v>14.79</v>
      </c>
      <c r="F23" s="106">
        <v>15.78</v>
      </c>
      <c r="G23" s="106">
        <v>18.239999999999998</v>
      </c>
      <c r="H23" s="106">
        <v>21.44</v>
      </c>
      <c r="I23" s="106">
        <v>20.07</v>
      </c>
      <c r="J23" s="106">
        <v>20.86</v>
      </c>
      <c r="K23" s="106">
        <v>23.68</v>
      </c>
      <c r="L23" s="106">
        <v>26.24</v>
      </c>
      <c r="M23" s="106">
        <v>25.25</v>
      </c>
    </row>
    <row r="24" spans="3:13">
      <c r="C24" s="15" t="s">
        <v>7</v>
      </c>
      <c r="D24" s="107"/>
      <c r="E24" s="98">
        <f>((E23/D23)-1)</f>
        <v>7.3294629898403407E-2</v>
      </c>
      <c r="F24" s="98">
        <f t="shared" ref="F24" si="12">((F23/E23)-1)</f>
        <v>6.6937119675456458E-2</v>
      </c>
      <c r="G24" s="98">
        <f t="shared" ref="G24" si="13">((G23/F23)-1)</f>
        <v>0.15589353612167289</v>
      </c>
      <c r="H24" s="98">
        <f t="shared" ref="H24" si="14">((H23/G23)-1)</f>
        <v>0.17543859649122817</v>
      </c>
      <c r="I24" s="96">
        <f t="shared" ref="I24" si="15">((I23/H23)-1)</f>
        <v>-6.3899253731343308E-2</v>
      </c>
      <c r="J24" s="98">
        <f t="shared" ref="J24" si="16">((J23/I23)-1)</f>
        <v>3.9362232187344359E-2</v>
      </c>
      <c r="K24" s="98">
        <f t="shared" ref="K24" si="17">((K23/J23)-1)</f>
        <v>0.13518696069031644</v>
      </c>
      <c r="L24" s="98">
        <f t="shared" ref="L24" si="18">((L23/K23)-1)</f>
        <v>0.10810810810810811</v>
      </c>
      <c r="M24" s="96">
        <f t="shared" ref="M24" si="19">((M23/L23)-1)</f>
        <v>-3.7728658536585358E-2</v>
      </c>
    </row>
    <row r="25" spans="3:13" ht="15.75" thickBot="1">
      <c r="C25" s="16" t="s">
        <v>11</v>
      </c>
      <c r="D25" s="106">
        <v>1.27</v>
      </c>
      <c r="E25" s="106">
        <v>1.33</v>
      </c>
      <c r="F25" s="106">
        <v>1.51</v>
      </c>
      <c r="G25" s="106">
        <v>1.74</v>
      </c>
      <c r="H25" s="106">
        <v>2.0299999999999998</v>
      </c>
      <c r="I25" s="106">
        <v>2.2799999999999998</v>
      </c>
      <c r="J25" s="106">
        <v>2.44</v>
      </c>
      <c r="K25" s="106">
        <v>2.81</v>
      </c>
      <c r="L25" s="106">
        <v>3.46</v>
      </c>
      <c r="M25" s="106">
        <v>2.41</v>
      </c>
    </row>
    <row r="26" spans="3:13">
      <c r="C26" s="16" t="s">
        <v>8</v>
      </c>
      <c r="D26" s="107"/>
      <c r="E26" s="98">
        <f>((E25/D25)-1)</f>
        <v>4.7244094488189115E-2</v>
      </c>
      <c r="F26" s="98">
        <f t="shared" ref="F26" si="20">((F25/E25)-1)</f>
        <v>0.13533834586466154</v>
      </c>
      <c r="G26" s="98">
        <f t="shared" ref="G26" si="21">((G25/F25)-1)</f>
        <v>0.15231788079470188</v>
      </c>
      <c r="H26" s="98">
        <f t="shared" ref="H26" si="22">((H25/G25)-1)</f>
        <v>0.16666666666666652</v>
      </c>
      <c r="I26" s="98">
        <f t="shared" ref="I26" si="23">((I25/H25)-1)</f>
        <v>0.12315270935960587</v>
      </c>
      <c r="J26" s="98">
        <f t="shared" ref="J26" si="24">((J25/I25)-1)</f>
        <v>7.0175438596491224E-2</v>
      </c>
      <c r="K26" s="98">
        <f t="shared" ref="K26" si="25">((K25/J25)-1)</f>
        <v>0.15163934426229519</v>
      </c>
      <c r="L26" s="98">
        <f t="shared" ref="L26" si="26">((L25/K25)-1)</f>
        <v>0.23131672597864772</v>
      </c>
      <c r="M26" s="96">
        <f t="shared" ref="M26" si="27">((M25/L25)-1)</f>
        <v>-0.30346820809248554</v>
      </c>
    </row>
    <row r="27" spans="3:13" ht="15.75" thickBot="1">
      <c r="C27" s="16" t="s">
        <v>12</v>
      </c>
      <c r="D27" s="106">
        <v>0.15</v>
      </c>
      <c r="E27" s="106">
        <v>0.23</v>
      </c>
      <c r="F27" s="106">
        <v>0.44</v>
      </c>
      <c r="G27" s="106">
        <v>0.45</v>
      </c>
      <c r="H27" s="106">
        <v>0.72</v>
      </c>
      <c r="I27" s="106">
        <v>0.8</v>
      </c>
      <c r="J27" s="106">
        <v>0.92</v>
      </c>
      <c r="K27" s="106">
        <v>1.07</v>
      </c>
      <c r="L27" s="106">
        <v>1.24</v>
      </c>
      <c r="M27" s="106">
        <v>1.41</v>
      </c>
    </row>
    <row r="28" spans="3:13">
      <c r="C28" s="16" t="s">
        <v>13</v>
      </c>
      <c r="D28" s="107"/>
      <c r="E28" s="98">
        <f>((E27/D27)-1)</f>
        <v>0.53333333333333344</v>
      </c>
      <c r="F28" s="98">
        <f t="shared" ref="F28" si="28">((F27/E27)-1)</f>
        <v>0.9130434782608694</v>
      </c>
      <c r="G28" s="98">
        <f t="shared" ref="G28" si="29">((G27/F27)-1)</f>
        <v>2.2727272727272707E-2</v>
      </c>
      <c r="H28" s="98">
        <f t="shared" ref="H28" si="30">((H27/G27)-1)</f>
        <v>0.59999999999999987</v>
      </c>
      <c r="I28" s="98">
        <f t="shared" ref="I28" si="31">((I27/H27)-1)</f>
        <v>0.11111111111111116</v>
      </c>
      <c r="J28" s="98">
        <f t="shared" ref="J28" si="32">((J27/I27)-1)</f>
        <v>0.14999999999999991</v>
      </c>
      <c r="K28" s="98">
        <f t="shared" ref="K28" si="33">((K27/J27)-1)</f>
        <v>0.16304347826086962</v>
      </c>
      <c r="L28" s="98">
        <f t="shared" ref="L28" si="34">((L27/K27)-1)</f>
        <v>0.1588785046728971</v>
      </c>
      <c r="M28" s="98">
        <f t="shared" ref="M28" si="35">((M27/L27)-1)</f>
        <v>0.13709677419354827</v>
      </c>
    </row>
    <row r="29" spans="3:13">
      <c r="C29" s="16" t="s">
        <v>9</v>
      </c>
      <c r="D29" s="117">
        <v>18.2</v>
      </c>
      <c r="E29" s="117">
        <v>17.600000000000001</v>
      </c>
      <c r="F29" s="117">
        <v>19.5</v>
      </c>
      <c r="G29" s="117">
        <v>22.1</v>
      </c>
      <c r="H29" s="117">
        <v>14.9</v>
      </c>
      <c r="I29" s="117">
        <v>15.3</v>
      </c>
      <c r="J29" s="117">
        <v>20.100000000000001</v>
      </c>
      <c r="K29" s="117">
        <v>21</v>
      </c>
      <c r="L29" s="117">
        <v>19.2</v>
      </c>
      <c r="M29" s="117">
        <v>31.4</v>
      </c>
    </row>
    <row r="30" spans="3:13" ht="15.75" thickBot="1">
      <c r="C30" s="52" t="s">
        <v>59</v>
      </c>
      <c r="D30" s="23">
        <f>(L25/D25)^(1/8)-1</f>
        <v>0.13346743513685055</v>
      </c>
      <c r="E30" s="118" t="s">
        <v>15</v>
      </c>
      <c r="F30" s="119">
        <f>(D29*E29*F29*G29*H29*I29*J29*K29*L29)^(1/9)</f>
        <v>18.509751153486949</v>
      </c>
      <c r="G30" s="120" t="s">
        <v>33</v>
      </c>
      <c r="H30" s="171">
        <v>20.4849</v>
      </c>
      <c r="I30" s="120"/>
      <c r="J30" s="118" t="s">
        <v>16</v>
      </c>
      <c r="K30" s="94"/>
      <c r="L30" s="94"/>
      <c r="M30" s="173">
        <f>H30/F30-1</f>
        <v>0.10670855756701858</v>
      </c>
    </row>
    <row r="31" spans="3:13">
      <c r="C31" s="12" t="s">
        <v>35</v>
      </c>
      <c r="D31" s="13"/>
      <c r="E31" s="13"/>
      <c r="F31" s="13"/>
      <c r="G31" s="13"/>
      <c r="H31" s="13"/>
      <c r="I31" s="13"/>
      <c r="J31" s="13"/>
      <c r="K31" s="13"/>
      <c r="L31" s="13"/>
      <c r="M31" s="31"/>
    </row>
    <row r="32" spans="3:13">
      <c r="C32" s="8" t="s">
        <v>4</v>
      </c>
      <c r="D32" s="112">
        <v>23.65</v>
      </c>
      <c r="E32" s="112">
        <v>25.9</v>
      </c>
      <c r="F32" s="112">
        <v>27</v>
      </c>
      <c r="G32" s="112">
        <v>14.2</v>
      </c>
      <c r="H32" s="112">
        <v>6.65</v>
      </c>
      <c r="I32" s="112">
        <v>16.350000000000001</v>
      </c>
      <c r="J32" s="112">
        <v>24.58</v>
      </c>
      <c r="K32" s="112">
        <v>35.799999999999997</v>
      </c>
      <c r="L32" s="112">
        <v>39.979999999999997</v>
      </c>
      <c r="M32" s="122">
        <v>57.15</v>
      </c>
    </row>
    <row r="33" spans="3:13">
      <c r="C33" s="8" t="s">
        <v>6</v>
      </c>
      <c r="D33" s="112">
        <v>31.18</v>
      </c>
      <c r="E33" s="112">
        <v>30.01</v>
      </c>
      <c r="F33" s="112">
        <v>35.42</v>
      </c>
      <c r="G33" s="112">
        <v>20.47</v>
      </c>
      <c r="H33" s="112">
        <v>9.4600000000000009</v>
      </c>
      <c r="I33" s="112">
        <v>23.06</v>
      </c>
      <c r="J33" s="112">
        <v>32.130000000000003</v>
      </c>
      <c r="K33" s="112">
        <v>46.01</v>
      </c>
      <c r="L33" s="112">
        <v>53.62</v>
      </c>
      <c r="M33" s="122">
        <v>78.39</v>
      </c>
    </row>
    <row r="34" spans="3:13">
      <c r="C34" s="8" t="s">
        <v>14</v>
      </c>
      <c r="D34" s="107"/>
      <c r="E34" s="96">
        <f>((E33/D33)-1)</f>
        <v>-3.7524053880692687E-2</v>
      </c>
      <c r="F34" s="98">
        <f t="shared" ref="F34" si="36">((F33/E33)-1)</f>
        <v>0.18027324225258257</v>
      </c>
      <c r="G34" s="96">
        <f t="shared" ref="G34" si="37">((G33/F33)-1)</f>
        <v>-0.42207792207792216</v>
      </c>
      <c r="H34" s="96">
        <f t="shared" ref="H34" si="38">((H33/G33)-1)</f>
        <v>-0.53786028334147529</v>
      </c>
      <c r="I34" s="98">
        <f t="shared" ref="I34" si="39">((I33/H33)-1)</f>
        <v>1.4376321353065538</v>
      </c>
      <c r="J34" s="98">
        <f t="shared" ref="J34" si="40">((J33/I33)-1)</f>
        <v>0.39332176929748508</v>
      </c>
      <c r="K34" s="98">
        <f t="shared" ref="K34" si="41">((K33/J33)-1)</f>
        <v>0.43199502023031422</v>
      </c>
      <c r="L34" s="98">
        <f t="shared" ref="L34" si="42">((L33/K33)-1)</f>
        <v>0.16539882634209957</v>
      </c>
      <c r="M34" s="100">
        <f t="shared" ref="M34" si="43">((M33/L33)-1)</f>
        <v>0.46195449459157034</v>
      </c>
    </row>
    <row r="35" spans="3:13" ht="15.75" thickBot="1">
      <c r="C35" s="15" t="s">
        <v>10</v>
      </c>
      <c r="D35" s="106">
        <v>6.66</v>
      </c>
      <c r="E35" s="106">
        <v>8.3000000000000007</v>
      </c>
      <c r="F35" s="106">
        <v>10.29</v>
      </c>
      <c r="G35" s="106">
        <v>12.75</v>
      </c>
      <c r="H35" s="106">
        <v>14.12</v>
      </c>
      <c r="I35" s="106">
        <v>13.16</v>
      </c>
      <c r="J35" s="106">
        <v>14.42</v>
      </c>
      <c r="K35" s="106">
        <v>15.71</v>
      </c>
      <c r="L35" s="106">
        <v>17.75</v>
      </c>
      <c r="M35" s="123">
        <v>19.77</v>
      </c>
    </row>
    <row r="36" spans="3:13">
      <c r="C36" s="15" t="s">
        <v>7</v>
      </c>
      <c r="D36" s="107"/>
      <c r="E36" s="98">
        <f>((E35/D35)-1)</f>
        <v>0.24624624624624625</v>
      </c>
      <c r="F36" s="98">
        <f t="shared" ref="F36" si="44">((F35/E35)-1)</f>
        <v>0.23975903614457805</v>
      </c>
      <c r="G36" s="98">
        <f t="shared" ref="G36" si="45">((G35/F35)-1)</f>
        <v>0.23906705539358608</v>
      </c>
      <c r="H36" s="98">
        <f t="shared" ref="H36" si="46">((H35/G35)-1)</f>
        <v>0.10745098039215684</v>
      </c>
      <c r="I36" s="96">
        <f t="shared" ref="I36" si="47">((I35/H35)-1)</f>
        <v>-6.7988668555240772E-2</v>
      </c>
      <c r="J36" s="98">
        <f t="shared" ref="J36" si="48">((J35/I35)-1)</f>
        <v>9.5744680851063801E-2</v>
      </c>
      <c r="K36" s="98">
        <f t="shared" ref="K36" si="49">((K35/J35)-1)</f>
        <v>8.9459084604715633E-2</v>
      </c>
      <c r="L36" s="98">
        <f t="shared" ref="L36" si="50">((L35/K35)-1)</f>
        <v>0.12985359643539152</v>
      </c>
      <c r="M36" s="100">
        <f t="shared" ref="M36" si="51">((M35/L35)-1)</f>
        <v>0.11380281690140848</v>
      </c>
    </row>
    <row r="37" spans="3:13" ht="15.75" thickBot="1">
      <c r="C37" s="16" t="s">
        <v>11</v>
      </c>
      <c r="D37" s="106">
        <v>0.5</v>
      </c>
      <c r="E37" s="106">
        <v>0.63</v>
      </c>
      <c r="F37" s="106">
        <v>0.74</v>
      </c>
      <c r="G37" s="106">
        <v>0.9</v>
      </c>
      <c r="H37" s="106">
        <v>0.43</v>
      </c>
      <c r="I37" s="106">
        <v>0.53</v>
      </c>
      <c r="J37" s="106">
        <v>1.27</v>
      </c>
      <c r="K37" s="106">
        <v>1.66</v>
      </c>
      <c r="L37" s="106">
        <v>1.83</v>
      </c>
      <c r="M37" s="123">
        <v>0.01</v>
      </c>
    </row>
    <row r="38" spans="3:13">
      <c r="C38" s="16" t="s">
        <v>8</v>
      </c>
      <c r="D38" s="107"/>
      <c r="E38" s="98">
        <f>((E37/D37)-1)</f>
        <v>0.26</v>
      </c>
      <c r="F38" s="98">
        <f t="shared" ref="F38" si="52">((F37/E37)-1)</f>
        <v>0.17460317460317465</v>
      </c>
      <c r="G38" s="98">
        <f t="shared" ref="G38" si="53">((G37/F37)-1)</f>
        <v>0.21621621621621623</v>
      </c>
      <c r="H38" s="96">
        <f t="shared" ref="H38" si="54">((H37/G37)-1)</f>
        <v>-0.52222222222222225</v>
      </c>
      <c r="I38" s="98">
        <f t="shared" ref="I38" si="55">((I37/H37)-1)</f>
        <v>0.23255813953488391</v>
      </c>
      <c r="J38" s="98">
        <f t="shared" ref="J38" si="56">((J37/I37)-1)</f>
        <v>1.3962264150943398</v>
      </c>
      <c r="K38" s="98">
        <f t="shared" ref="K38" si="57">((K37/J37)-1)</f>
        <v>0.30708661417322825</v>
      </c>
      <c r="L38" s="98">
        <f t="shared" ref="L38" si="58">((L37/K37)-1)</f>
        <v>0.10240963855421703</v>
      </c>
      <c r="M38" s="102">
        <f t="shared" ref="M38" si="59">((M37/L37)-1)</f>
        <v>-0.99453551912568305</v>
      </c>
    </row>
    <row r="39" spans="3:13" ht="15.75" thickBot="1">
      <c r="C39" s="16" t="s">
        <v>12</v>
      </c>
      <c r="D39" s="124">
        <v>0</v>
      </c>
      <c r="E39" s="124">
        <v>0</v>
      </c>
      <c r="F39" s="124">
        <v>0</v>
      </c>
      <c r="G39" s="124">
        <v>0</v>
      </c>
      <c r="H39" s="124">
        <v>0</v>
      </c>
      <c r="I39" s="124">
        <v>0</v>
      </c>
      <c r="J39" s="106">
        <v>0.36</v>
      </c>
      <c r="K39" s="106">
        <v>0.56000000000000005</v>
      </c>
      <c r="L39" s="106">
        <v>0.72</v>
      </c>
      <c r="M39" s="123">
        <v>0.89</v>
      </c>
    </row>
    <row r="40" spans="3:13">
      <c r="C40" s="16" t="s">
        <v>13</v>
      </c>
      <c r="D40" s="107"/>
      <c r="E40" s="125" t="s">
        <v>36</v>
      </c>
      <c r="F40" s="125" t="s">
        <v>36</v>
      </c>
      <c r="G40" s="125" t="s">
        <v>36</v>
      </c>
      <c r="H40" s="125" t="s">
        <v>36</v>
      </c>
      <c r="I40" s="125" t="s">
        <v>36</v>
      </c>
      <c r="J40" s="125" t="s">
        <v>36</v>
      </c>
      <c r="K40" s="98">
        <f t="shared" ref="K40" si="60">((K39/J39)-1)</f>
        <v>0.5555555555555558</v>
      </c>
      <c r="L40" s="98">
        <f t="shared" ref="L40" si="61">((L39/K39)-1)</f>
        <v>0.28571428571428559</v>
      </c>
      <c r="M40" s="100">
        <f t="shared" ref="M40" si="62">((M39/L39)-1)</f>
        <v>0.23611111111111116</v>
      </c>
    </row>
    <row r="41" spans="3:13">
      <c r="C41" s="16" t="s">
        <v>9</v>
      </c>
      <c r="D41" s="117">
        <v>45.5</v>
      </c>
      <c r="E41" s="117">
        <v>39.799999999999997</v>
      </c>
      <c r="F41" s="117">
        <v>46</v>
      </c>
      <c r="G41" s="117">
        <v>29.1</v>
      </c>
      <c r="H41" s="117">
        <v>34.6</v>
      </c>
      <c r="I41" s="117">
        <v>39</v>
      </c>
      <c r="J41" s="117">
        <v>22.4</v>
      </c>
      <c r="K41" s="117">
        <v>22.5</v>
      </c>
      <c r="L41" s="117">
        <v>27.7</v>
      </c>
      <c r="M41" s="126">
        <v>7697</v>
      </c>
    </row>
    <row r="42" spans="3:13" ht="15.75" thickBot="1">
      <c r="C42" s="52" t="s">
        <v>43</v>
      </c>
      <c r="D42" s="23">
        <f>(L37/D37)^(1/8)-1</f>
        <v>0.17607531809727206</v>
      </c>
      <c r="E42" s="118" t="s">
        <v>15</v>
      </c>
      <c r="F42" s="119">
        <f>(D41*E41*F41*G41*H41*I41*J41*K41*L41)^(1/9)</f>
        <v>32.940707469589775</v>
      </c>
      <c r="G42" s="120" t="s">
        <v>33</v>
      </c>
      <c r="H42" s="171">
        <v>26.9588</v>
      </c>
      <c r="I42" s="120"/>
      <c r="J42" s="118" t="s">
        <v>16</v>
      </c>
      <c r="K42" s="94"/>
      <c r="L42" s="94"/>
      <c r="M42" s="121">
        <f>H42/F42-1</f>
        <v>-0.18159620509402097</v>
      </c>
    </row>
    <row r="43" spans="3:13">
      <c r="C43" s="12" t="s">
        <v>37</v>
      </c>
      <c r="D43" s="13"/>
      <c r="E43" s="13"/>
      <c r="F43" s="13"/>
      <c r="G43" s="13"/>
      <c r="H43" s="13"/>
      <c r="I43" s="13"/>
      <c r="J43" s="13"/>
      <c r="K43" s="13"/>
      <c r="L43" s="13"/>
      <c r="M43" s="31"/>
    </row>
    <row r="44" spans="3:13">
      <c r="C44" s="8" t="s">
        <v>4</v>
      </c>
      <c r="D44" s="127">
        <f>D45/D6</f>
        <v>9.4496901740926535</v>
      </c>
      <c r="E44" s="127">
        <f t="shared" ref="E44:I44" si="63">E45/E6</f>
        <v>13.923836865659039</v>
      </c>
      <c r="F44" s="127">
        <f t="shared" si="63"/>
        <v>16.227072911929667</v>
      </c>
      <c r="G44" s="127">
        <f t="shared" si="63"/>
        <v>5.8944482522275523</v>
      </c>
      <c r="H44" s="127">
        <f t="shared" si="63"/>
        <v>3.5300843218522227</v>
      </c>
      <c r="I44" s="127">
        <f t="shared" si="63"/>
        <v>3.2739965095986037</v>
      </c>
      <c r="J44" s="9">
        <v>3.45</v>
      </c>
      <c r="K44" s="9">
        <v>4.1100000000000003</v>
      </c>
      <c r="L44" s="9">
        <v>3.52</v>
      </c>
      <c r="M44" s="128">
        <v>6.34</v>
      </c>
    </row>
    <row r="45" spans="3:13">
      <c r="C45" s="8" t="s">
        <v>6</v>
      </c>
      <c r="D45" s="129">
        <v>12.81</v>
      </c>
      <c r="E45" s="129">
        <v>16.489999999999998</v>
      </c>
      <c r="F45" s="129">
        <v>21.41</v>
      </c>
      <c r="G45" s="129">
        <v>8.6</v>
      </c>
      <c r="H45" s="129">
        <v>4.9400000000000004</v>
      </c>
      <c r="I45" s="129">
        <v>4.6900000000000004</v>
      </c>
      <c r="J45" s="129">
        <v>4.62</v>
      </c>
      <c r="K45" s="129">
        <v>5.36</v>
      </c>
      <c r="L45" s="129">
        <v>4.7</v>
      </c>
      <c r="M45" s="130">
        <v>8.7200000000000006</v>
      </c>
    </row>
    <row r="46" spans="3:13">
      <c r="C46" s="8" t="s">
        <v>14</v>
      </c>
      <c r="D46" s="107"/>
      <c r="E46" s="98">
        <f>((E45/D45)-1)</f>
        <v>0.28727556596409043</v>
      </c>
      <c r="F46" s="98">
        <f t="shared" ref="F46" si="64">((F45/E45)-1)</f>
        <v>0.29836264402668289</v>
      </c>
      <c r="G46" s="96">
        <f t="shared" ref="G46" si="65">((G45/F45)-1)</f>
        <v>-0.59831854273703877</v>
      </c>
      <c r="H46" s="96">
        <f t="shared" ref="H46" si="66">((H45/G45)-1)</f>
        <v>-0.4255813953488371</v>
      </c>
      <c r="I46" s="96">
        <f t="shared" ref="I46" si="67">((I45/H45)-1)</f>
        <v>-5.0607287449392691E-2</v>
      </c>
      <c r="J46" s="96">
        <f t="shared" ref="J46" si="68">((J45/I45)-1)</f>
        <v>-1.4925373134328401E-2</v>
      </c>
      <c r="K46" s="98">
        <f t="shared" ref="K46" si="69">((K45/J45)-1)</f>
        <v>0.16017316017316019</v>
      </c>
      <c r="L46" s="96">
        <f t="shared" ref="L46" si="70">((L45/K45)-1)</f>
        <v>-0.12313432835820892</v>
      </c>
      <c r="M46" s="100">
        <f t="shared" ref="M46" si="71">((M45/L45)-1)</f>
        <v>0.85531914893617023</v>
      </c>
    </row>
    <row r="47" spans="3:13" ht="15.75" thickBot="1">
      <c r="C47" s="15" t="s">
        <v>10</v>
      </c>
      <c r="D47" s="131">
        <v>31.89</v>
      </c>
      <c r="E47" s="131">
        <v>32.11</v>
      </c>
      <c r="F47" s="131">
        <v>25.49</v>
      </c>
      <c r="G47" s="131">
        <v>28.03</v>
      </c>
      <c r="H47" s="131">
        <v>4.07</v>
      </c>
      <c r="I47" s="131">
        <v>8.07</v>
      </c>
      <c r="J47" s="131">
        <v>8.15</v>
      </c>
      <c r="K47" s="131">
        <v>6.23</v>
      </c>
      <c r="L47" s="131">
        <v>6.38</v>
      </c>
      <c r="M47" s="132">
        <v>6.79</v>
      </c>
    </row>
    <row r="48" spans="3:13">
      <c r="C48" s="15" t="s">
        <v>7</v>
      </c>
      <c r="D48" s="107"/>
      <c r="E48" s="98">
        <f>((E47/D47)-1)</f>
        <v>6.8987143305110354E-3</v>
      </c>
      <c r="F48" s="96">
        <f t="shared" ref="F48" si="72">((F47/E47)-1)</f>
        <v>-0.20616630333229524</v>
      </c>
      <c r="G48" s="98">
        <f t="shared" ref="G48" si="73">((G47/F47)-1)</f>
        <v>9.9646920360926039E-2</v>
      </c>
      <c r="H48" s="96">
        <f t="shared" ref="H48" si="74">((H47/G47)-1)</f>
        <v>-0.85479843025330005</v>
      </c>
      <c r="I48" s="98">
        <f t="shared" ref="I48" si="75">((I47/H47)-1)</f>
        <v>0.98280098280098271</v>
      </c>
      <c r="J48" s="98">
        <f t="shared" ref="J48" si="76">((J47/I47)-1)</f>
        <v>9.9132589838910601E-3</v>
      </c>
      <c r="K48" s="96">
        <f t="shared" ref="K48" si="77">((K47/J47)-1)</f>
        <v>-0.23558282208588954</v>
      </c>
      <c r="L48" s="98">
        <f t="shared" ref="L48" si="78">((L47/K47)-1)</f>
        <v>2.4077046548956593E-2</v>
      </c>
      <c r="M48" s="100">
        <f t="shared" ref="M48" si="79">((M47/L47)-1)</f>
        <v>6.4263322884012597E-2</v>
      </c>
    </row>
    <row r="49" spans="3:13" ht="15.75" thickBot="1">
      <c r="C49" s="16" t="s">
        <v>11</v>
      </c>
      <c r="D49" s="131">
        <v>0.46</v>
      </c>
      <c r="E49" s="131">
        <v>1.95</v>
      </c>
      <c r="F49" s="131">
        <v>0.83</v>
      </c>
      <c r="G49" s="131">
        <v>0.99</v>
      </c>
      <c r="H49" s="131">
        <v>-3.05</v>
      </c>
      <c r="I49" s="131">
        <v>0.01</v>
      </c>
      <c r="J49" s="131">
        <v>-0.01</v>
      </c>
      <c r="K49" s="131">
        <v>0.02</v>
      </c>
      <c r="L49" s="131">
        <v>0.02</v>
      </c>
      <c r="M49" s="132">
        <v>0.12</v>
      </c>
    </row>
    <row r="50" spans="3:13">
      <c r="C50" s="16" t="s">
        <v>8</v>
      </c>
      <c r="D50" s="107"/>
      <c r="E50" s="98">
        <f>((E49/D49)-1)</f>
        <v>3.2391304347826084</v>
      </c>
      <c r="F50" s="96">
        <f t="shared" ref="F50" si="80">((F49/E49)-1)</f>
        <v>-0.57435897435897432</v>
      </c>
      <c r="G50" s="98">
        <f t="shared" ref="G50" si="81">((G49/F49)-1)</f>
        <v>0.19277108433734935</v>
      </c>
      <c r="H50" s="96">
        <f t="shared" ref="H50" si="82">((H49/G49)-1)</f>
        <v>-4.0808080808080804</v>
      </c>
      <c r="I50" s="96">
        <f t="shared" ref="I50" si="83">((I49/H49)-1)</f>
        <v>-1.0032786885245901</v>
      </c>
      <c r="J50" s="96">
        <f t="shared" ref="J50" si="84">((J49/I49)-1)</f>
        <v>-2</v>
      </c>
      <c r="K50" s="96">
        <f t="shared" ref="K50" si="85">((K49/J49)-1)</f>
        <v>-3</v>
      </c>
      <c r="L50" s="98">
        <f t="shared" ref="L50" si="86">((L49/K49)-1)</f>
        <v>0</v>
      </c>
      <c r="M50" s="102">
        <f t="shared" ref="M50" si="87">((M49/L49)-1)</f>
        <v>5</v>
      </c>
    </row>
    <row r="51" spans="3:13" ht="15.75" thickBot="1">
      <c r="C51" s="16" t="s">
        <v>12</v>
      </c>
      <c r="D51" s="106">
        <v>0.48</v>
      </c>
      <c r="E51" s="106">
        <v>0.57999999999999996</v>
      </c>
      <c r="F51" s="106">
        <v>0.6</v>
      </c>
      <c r="G51" s="106">
        <v>0.46</v>
      </c>
      <c r="H51" s="106">
        <v>0.26</v>
      </c>
      <c r="I51" s="106">
        <v>0.06</v>
      </c>
      <c r="J51" s="106">
        <v>7.0000000000000007E-2</v>
      </c>
      <c r="K51" s="106">
        <v>0.08</v>
      </c>
      <c r="L51" s="106">
        <v>0.1</v>
      </c>
      <c r="M51" s="123">
        <v>0.18</v>
      </c>
    </row>
    <row r="52" spans="3:13">
      <c r="C52" s="16" t="s">
        <v>13</v>
      </c>
      <c r="D52" s="107"/>
      <c r="E52" s="125" t="s">
        <v>36</v>
      </c>
      <c r="F52" s="125" t="s">
        <v>36</v>
      </c>
      <c r="G52" s="125" t="s">
        <v>36</v>
      </c>
      <c r="H52" s="125" t="s">
        <v>36</v>
      </c>
      <c r="I52" s="125" t="s">
        <v>36</v>
      </c>
      <c r="J52" s="125" t="s">
        <v>36</v>
      </c>
      <c r="K52" s="98">
        <f t="shared" ref="K52" si="88">((K51/J51)-1)</f>
        <v>0.14285714285714279</v>
      </c>
      <c r="L52" s="98">
        <f t="shared" ref="L52" si="89">((L51/K51)-1)</f>
        <v>0.25</v>
      </c>
      <c r="M52" s="100">
        <f t="shared" ref="M52" si="90">((M51/L51)-1)</f>
        <v>0.79999999999999982</v>
      </c>
    </row>
    <row r="53" spans="3:13">
      <c r="C53" s="16" t="s">
        <v>9</v>
      </c>
      <c r="D53" s="117">
        <v>85.3</v>
      </c>
      <c r="E53" s="117">
        <v>28.3</v>
      </c>
      <c r="F53" s="117">
        <v>39.9</v>
      </c>
      <c r="G53" s="117">
        <v>26.1</v>
      </c>
      <c r="H53" s="133" t="s">
        <v>38</v>
      </c>
      <c r="I53" s="117">
        <v>469</v>
      </c>
      <c r="J53" s="133" t="s">
        <v>38</v>
      </c>
      <c r="K53" s="117">
        <v>268</v>
      </c>
      <c r="L53" s="117">
        <v>235</v>
      </c>
      <c r="M53" s="134">
        <v>72.7</v>
      </c>
    </row>
    <row r="54" spans="3:13" ht="15.75" thickBot="1">
      <c r="C54" s="52" t="s">
        <v>23</v>
      </c>
      <c r="D54" s="22">
        <f>(M49/D49)^(1/9)-1</f>
        <v>-0.1386926423628978</v>
      </c>
      <c r="E54" s="118" t="s">
        <v>15</v>
      </c>
      <c r="F54" s="119">
        <f>(D53*E53*F53*G53*I53*K53*L53*M53)^(1/8)</f>
        <v>92.583234109502285</v>
      </c>
      <c r="G54" s="120" t="s">
        <v>33</v>
      </c>
      <c r="H54" s="171">
        <v>23.6571</v>
      </c>
      <c r="I54" s="120"/>
      <c r="J54" s="118" t="s">
        <v>16</v>
      </c>
      <c r="K54" s="94"/>
      <c r="L54" s="94"/>
      <c r="M54" s="121">
        <f>H54/F54-1</f>
        <v>-0.74447749392703544</v>
      </c>
    </row>
    <row r="55" spans="3:13">
      <c r="C55" s="12" t="s">
        <v>39</v>
      </c>
      <c r="D55" s="13"/>
      <c r="E55" s="13"/>
      <c r="F55" s="13"/>
      <c r="G55" s="13"/>
      <c r="H55" s="13"/>
      <c r="I55" s="25"/>
      <c r="J55" s="13"/>
      <c r="K55" s="14"/>
      <c r="L55" s="13"/>
      <c r="M55" s="160"/>
    </row>
    <row r="56" spans="3:13">
      <c r="C56" s="8" t="s">
        <v>4</v>
      </c>
      <c r="D56" s="112"/>
      <c r="E56" s="112"/>
      <c r="F56" s="70">
        <v>42.51</v>
      </c>
      <c r="G56" s="70">
        <v>42.51</v>
      </c>
      <c r="H56" s="70">
        <v>40.369999999999997</v>
      </c>
      <c r="I56" s="157">
        <v>63.16</v>
      </c>
      <c r="J56" s="70">
        <v>165.73</v>
      </c>
      <c r="K56" s="88">
        <v>262.01</v>
      </c>
      <c r="L56" s="70">
        <v>221.73</v>
      </c>
      <c r="M56" s="161">
        <v>384.34</v>
      </c>
    </row>
    <row r="57" spans="3:13">
      <c r="C57" s="8" t="s">
        <v>6</v>
      </c>
      <c r="D57" s="112"/>
      <c r="E57" s="112"/>
      <c r="F57" s="70">
        <v>57</v>
      </c>
      <c r="G57" s="70">
        <v>147.07</v>
      </c>
      <c r="H57" s="70">
        <v>61.98</v>
      </c>
      <c r="I57" s="157">
        <v>88.16</v>
      </c>
      <c r="J57" s="70">
        <v>212.66</v>
      </c>
      <c r="K57" s="88">
        <v>337.74</v>
      </c>
      <c r="L57" s="70">
        <v>297.45999999999998</v>
      </c>
      <c r="M57" s="161">
        <v>532.78</v>
      </c>
    </row>
    <row r="58" spans="3:13">
      <c r="C58" s="8" t="s">
        <v>14</v>
      </c>
      <c r="D58" s="107"/>
      <c r="E58" s="96"/>
      <c r="F58" s="98"/>
      <c r="G58" s="98">
        <f t="shared" ref="G58" si="91">((G57/F57)-1)</f>
        <v>1.5801754385964912</v>
      </c>
      <c r="H58" s="96">
        <f t="shared" ref="H58" si="92">((H57/G57)-1)</f>
        <v>-0.57856802882980896</v>
      </c>
      <c r="I58" s="139">
        <f t="shared" ref="I58" si="93">((I57/H57)-1)</f>
        <v>0.4223943207486287</v>
      </c>
      <c r="J58" s="98">
        <f t="shared" ref="J58" si="94">((J57/I57)-1)</f>
        <v>1.4122050816696916</v>
      </c>
      <c r="K58" s="97">
        <f t="shared" ref="K58" si="95">((K57/J57)-1)</f>
        <v>0.58816890811624201</v>
      </c>
      <c r="L58" s="96">
        <f t="shared" ref="L58" si="96">((L57/K57)-1)</f>
        <v>-0.11926333866287686</v>
      </c>
      <c r="M58" s="162">
        <f t="shared" ref="M58" si="97">((M57/L57)-1)</f>
        <v>0.7910979627512944</v>
      </c>
    </row>
    <row r="59" spans="3:13" ht="15.75" thickBot="1">
      <c r="C59" s="15" t="s">
        <v>10</v>
      </c>
      <c r="D59" s="148">
        <f>470721/25454</f>
        <v>18.493006993006993</v>
      </c>
      <c r="E59" s="148">
        <f>627695/26281</f>
        <v>23.883984627677791</v>
      </c>
      <c r="F59" s="148">
        <f>822930/32051</f>
        <v>25.675641945649122</v>
      </c>
      <c r="G59" s="148">
        <f>1085782/32672</f>
        <v>33.232798726738494</v>
      </c>
      <c r="H59" s="148">
        <f>1331968/32766</f>
        <v>40.650918635170605</v>
      </c>
      <c r="I59" s="156">
        <v>48.2</v>
      </c>
      <c r="J59" s="159">
        <v>59.08</v>
      </c>
      <c r="K59" s="156">
        <v>72.62</v>
      </c>
      <c r="L59" s="159">
        <v>87.84</v>
      </c>
      <c r="M59" s="167">
        <v>103.59</v>
      </c>
    </row>
    <row r="60" spans="3:13">
      <c r="C60" s="15" t="s">
        <v>7</v>
      </c>
      <c r="D60" s="107"/>
      <c r="E60" s="98">
        <f t="shared" ref="E60" si="98">((E59/D59)-1)</f>
        <v>0.29151438901793303</v>
      </c>
      <c r="F60" s="98">
        <f t="shared" ref="F60" si="99">((F59/E59)-1)</f>
        <v>7.5015008839650843E-2</v>
      </c>
      <c r="G60" s="98">
        <f t="shared" ref="G60" si="100">((G59/F59)-1)</f>
        <v>0.29433175603112716</v>
      </c>
      <c r="H60" s="98">
        <f t="shared" ref="H60" si="101">((H59/G59)-1)</f>
        <v>0.22321682773180429</v>
      </c>
      <c r="I60" s="139">
        <f t="shared" ref="I60" si="102">((I59/H59)-1)</f>
        <v>0.18570506198347103</v>
      </c>
      <c r="J60" s="98">
        <f t="shared" ref="J60" si="103">((J59/I59)-1)</f>
        <v>0.22572614107883804</v>
      </c>
      <c r="K60" s="97">
        <f t="shared" ref="K60" si="104">((K59/J59)-1)</f>
        <v>0.22918077183480046</v>
      </c>
      <c r="L60" s="98">
        <f t="shared" ref="L60" si="105">((L59/K59)-1)</f>
        <v>0.20958413660148723</v>
      </c>
      <c r="M60" s="162">
        <f t="shared" ref="M60" si="106">((M59/L59)-1)</f>
        <v>0.17930327868852469</v>
      </c>
    </row>
    <row r="61" spans="3:13" ht="15.75" thickBot="1">
      <c r="C61" s="16" t="s">
        <v>11</v>
      </c>
      <c r="D61" s="106">
        <v>0.24</v>
      </c>
      <c r="E61" s="106">
        <v>1.43</v>
      </c>
      <c r="F61" s="106">
        <v>1.29</v>
      </c>
      <c r="G61" s="106">
        <v>2.16</v>
      </c>
      <c r="H61" s="106">
        <v>2.39</v>
      </c>
      <c r="I61" s="140">
        <v>3.99</v>
      </c>
      <c r="J61" s="106">
        <v>5.73</v>
      </c>
      <c r="K61" s="103">
        <v>6.89</v>
      </c>
      <c r="L61" s="106">
        <v>8.82</v>
      </c>
      <c r="M61" s="163">
        <v>10.58</v>
      </c>
    </row>
    <row r="62" spans="3:13">
      <c r="C62" s="16" t="s">
        <v>8</v>
      </c>
      <c r="D62" s="107"/>
      <c r="E62" s="98">
        <f t="shared" ref="E62" si="107">((E61/D61)-1)</f>
        <v>4.958333333333333</v>
      </c>
      <c r="F62" s="96">
        <f t="shared" ref="F62" si="108">((F61/E61)-1)</f>
        <v>-9.7902097902097807E-2</v>
      </c>
      <c r="G62" s="98">
        <f t="shared" ref="G62" si="109">((G61/F61)-1)</f>
        <v>0.67441860465116288</v>
      </c>
      <c r="H62" s="98">
        <f t="shared" ref="H62" si="110">((H61/G61)-1)</f>
        <v>0.1064814814814814</v>
      </c>
      <c r="I62" s="139">
        <f t="shared" ref="I62" si="111">((I61/H61)-1)</f>
        <v>0.66945606694560666</v>
      </c>
      <c r="J62" s="98">
        <f t="shared" ref="J62" si="112">((J61/I61)-1)</f>
        <v>0.43609022556390986</v>
      </c>
      <c r="K62" s="97">
        <f t="shared" ref="K62" si="113">((K61/J61)-1)</f>
        <v>0.20244328097731223</v>
      </c>
      <c r="L62" s="98">
        <f t="shared" ref="L62" si="114">((L61/K61)-1)</f>
        <v>0.28011611030478956</v>
      </c>
      <c r="M62" s="162">
        <f t="shared" ref="M62" si="115">((M61/L61)-1)</f>
        <v>0.1995464852607709</v>
      </c>
    </row>
    <row r="63" spans="3:13">
      <c r="C63" s="16" t="s">
        <v>12</v>
      </c>
      <c r="D63" s="124">
        <v>0</v>
      </c>
      <c r="E63" s="124">
        <v>0</v>
      </c>
      <c r="F63" s="124">
        <v>0</v>
      </c>
      <c r="G63" s="124">
        <v>0</v>
      </c>
      <c r="H63" s="124">
        <v>0</v>
      </c>
      <c r="I63" s="141">
        <v>0</v>
      </c>
      <c r="J63" s="124">
        <v>0</v>
      </c>
      <c r="K63" s="144">
        <v>0</v>
      </c>
      <c r="L63" s="124">
        <v>0</v>
      </c>
      <c r="M63" s="164">
        <v>0</v>
      </c>
    </row>
    <row r="64" spans="3:13">
      <c r="C64" s="16" t="s">
        <v>13</v>
      </c>
      <c r="D64" s="107"/>
      <c r="E64" s="125" t="s">
        <v>36</v>
      </c>
      <c r="F64" s="125" t="s">
        <v>36</v>
      </c>
      <c r="G64" s="125" t="s">
        <v>36</v>
      </c>
      <c r="H64" s="125" t="s">
        <v>36</v>
      </c>
      <c r="I64" s="142" t="s">
        <v>36</v>
      </c>
      <c r="J64" s="125" t="s">
        <v>36</v>
      </c>
      <c r="K64" s="154" t="s">
        <v>36</v>
      </c>
      <c r="L64" s="125" t="s">
        <v>36</v>
      </c>
      <c r="M64" s="165" t="s">
        <v>36</v>
      </c>
    </row>
    <row r="65" spans="3:13">
      <c r="C65" s="16" t="s">
        <v>9</v>
      </c>
      <c r="D65" s="155"/>
      <c r="E65" s="117"/>
      <c r="F65" s="137">
        <f t="shared" ref="F65:G65" si="116">F57/F61</f>
        <v>44.186046511627907</v>
      </c>
      <c r="G65" s="137">
        <f t="shared" si="116"/>
        <v>68.087962962962962</v>
      </c>
      <c r="H65" s="137">
        <f>H57/H61</f>
        <v>25.933054393305436</v>
      </c>
      <c r="I65" s="158">
        <v>22.1</v>
      </c>
      <c r="J65" s="108">
        <v>37.1</v>
      </c>
      <c r="K65" s="170">
        <v>49</v>
      </c>
      <c r="L65" s="108">
        <v>33.700000000000003</v>
      </c>
      <c r="M65" s="166">
        <v>50.4</v>
      </c>
    </row>
    <row r="66" spans="3:13" ht="15.75" thickBot="1">
      <c r="C66" s="52" t="s">
        <v>23</v>
      </c>
      <c r="D66" s="23">
        <f>(M61/D61)^(1/9)-1</f>
        <v>0.52299037413788985</v>
      </c>
      <c r="E66" s="118" t="s">
        <v>15</v>
      </c>
      <c r="F66" s="119">
        <f>(F65*G65*H65*I65*J65*K65*L65*M65)^(1/8)</f>
        <v>38.974359096598434</v>
      </c>
      <c r="G66" s="120" t="s">
        <v>33</v>
      </c>
      <c r="H66" s="171">
        <v>41.290100000000002</v>
      </c>
      <c r="I66" s="120"/>
      <c r="J66" s="118" t="s">
        <v>16</v>
      </c>
      <c r="K66" s="94"/>
      <c r="L66" s="94"/>
      <c r="M66" s="121">
        <f>H66/F66-1</f>
        <v>5.9417036150920977E-2</v>
      </c>
    </row>
    <row r="67" spans="3:13">
      <c r="C67" s="12" t="s">
        <v>40</v>
      </c>
      <c r="D67" s="13"/>
      <c r="E67" s="25"/>
      <c r="F67" s="25"/>
      <c r="G67" s="25"/>
      <c r="H67" s="25"/>
      <c r="I67" s="25"/>
      <c r="J67" s="25"/>
      <c r="K67" s="197"/>
      <c r="L67" s="25"/>
      <c r="M67" s="198"/>
    </row>
    <row r="68" spans="3:13">
      <c r="C68" s="8" t="s">
        <v>4</v>
      </c>
      <c r="D68" s="112"/>
      <c r="E68" s="138"/>
      <c r="F68" s="188">
        <v>21.53</v>
      </c>
      <c r="G68" s="188">
        <v>25.37</v>
      </c>
      <c r="H68" s="188">
        <v>19.079999999999998</v>
      </c>
      <c r="I68" s="188">
        <v>20.7</v>
      </c>
      <c r="J68" s="188">
        <v>30.68</v>
      </c>
      <c r="K68" s="196">
        <v>37.01</v>
      </c>
      <c r="L68" s="157">
        <v>36.578000000000003</v>
      </c>
      <c r="M68" s="199">
        <v>41.85</v>
      </c>
    </row>
    <row r="69" spans="3:13">
      <c r="C69" s="8" t="s">
        <v>51</v>
      </c>
      <c r="D69" s="112"/>
      <c r="E69" s="138"/>
      <c r="F69" s="188">
        <v>33.909999999999997</v>
      </c>
      <c r="G69" s="188">
        <v>36.64</v>
      </c>
      <c r="H69" s="188">
        <v>34.89</v>
      </c>
      <c r="I69" s="188">
        <v>32.130000000000003</v>
      </c>
      <c r="J69" s="188">
        <v>41.1</v>
      </c>
      <c r="K69" s="196">
        <v>49.36</v>
      </c>
      <c r="L69" s="157">
        <v>48.83</v>
      </c>
      <c r="M69" s="199">
        <v>61.99</v>
      </c>
    </row>
    <row r="70" spans="3:13">
      <c r="C70" s="8" t="s">
        <v>44</v>
      </c>
      <c r="D70" s="112"/>
      <c r="E70" s="138"/>
      <c r="F70" s="138">
        <v>28.78</v>
      </c>
      <c r="G70" s="138">
        <v>36.93</v>
      </c>
      <c r="H70" s="138">
        <v>28.84</v>
      </c>
      <c r="I70" s="138">
        <v>30.51</v>
      </c>
      <c r="J70" s="138">
        <v>41.23</v>
      </c>
      <c r="K70" s="138">
        <v>48.42</v>
      </c>
      <c r="L70" s="138">
        <v>49.18</v>
      </c>
      <c r="M70" s="122">
        <v>58.38</v>
      </c>
    </row>
    <row r="71" spans="3:13">
      <c r="C71" s="8" t="s">
        <v>52</v>
      </c>
      <c r="D71" s="107"/>
      <c r="E71" s="168"/>
      <c r="F71" s="139"/>
      <c r="G71" s="139">
        <f t="shared" ref="G71" si="117">((G70/F70)-1)</f>
        <v>0.28318276580959001</v>
      </c>
      <c r="H71" s="168">
        <f t="shared" ref="H71" si="118">((H70/G70)-1)</f>
        <v>-0.2190630923368535</v>
      </c>
      <c r="I71" s="139">
        <f t="shared" ref="I71" si="119">((I70/H70)-1)</f>
        <v>5.7905686546463331E-2</v>
      </c>
      <c r="J71" s="139">
        <f t="shared" ref="J71" si="120">((J70/I70)-1)</f>
        <v>0.35136020976728921</v>
      </c>
      <c r="K71" s="139">
        <f t="shared" ref="K71" si="121">((K70/J70)-1)</f>
        <v>0.17438758185787062</v>
      </c>
      <c r="L71" s="139">
        <f t="shared" ref="L71" si="122">((L70/K70)-1)</f>
        <v>1.5695993391160679E-2</v>
      </c>
      <c r="M71" s="100">
        <f t="shared" ref="M71" si="123">((M70/L70)-1)</f>
        <v>0.187067913786092</v>
      </c>
    </row>
    <row r="72" spans="3:13" ht="15.75" thickBot="1">
      <c r="C72" s="15" t="s">
        <v>45</v>
      </c>
      <c r="D72" s="106"/>
      <c r="E72" s="140"/>
      <c r="F72" s="189">
        <f>1832169/185401</f>
        <v>9.8821958889110633</v>
      </c>
      <c r="G72" s="189">
        <f>2045746/188759</f>
        <v>10.837872631238776</v>
      </c>
      <c r="H72" s="189">
        <f>2229173/183492</f>
        <v>12.148611383602555</v>
      </c>
      <c r="I72" s="193">
        <f>2438853/180609</f>
        <v>13.503496503496503</v>
      </c>
      <c r="J72" s="193">
        <f>2536495/174215</f>
        <v>14.559567201446489</v>
      </c>
      <c r="K72" s="193">
        <f>2852966/162597</f>
        <v>17.546240090530574</v>
      </c>
      <c r="L72" s="193">
        <f>3120504/155676</f>
        <v>20.044862406536652</v>
      </c>
      <c r="M72" s="145">
        <f>3255533/150622</f>
        <v>21.613927580300356</v>
      </c>
    </row>
    <row r="73" spans="3:13">
      <c r="C73" s="15" t="s">
        <v>7</v>
      </c>
      <c r="D73" s="107"/>
      <c r="E73" s="169"/>
      <c r="F73" s="139"/>
      <c r="G73" s="139">
        <f t="shared" ref="G73" si="124">((G72/F72)-1)</f>
        <v>9.6706921525416156E-2</v>
      </c>
      <c r="H73" s="139">
        <f t="shared" ref="H73" si="125">((H72/G72)-1)</f>
        <v>0.1209405938750141</v>
      </c>
      <c r="I73" s="139">
        <f t="shared" ref="I73" si="126">((I72/H72)-1)</f>
        <v>0.11152592482484769</v>
      </c>
      <c r="J73" s="139">
        <f t="shared" ref="J73" si="127">((J72/I72)-1)</f>
        <v>7.8207203421464477E-2</v>
      </c>
      <c r="K73" s="139">
        <f t="shared" ref="K73" si="128">((K72/J72)-1)</f>
        <v>0.20513473015786898</v>
      </c>
      <c r="L73" s="139">
        <f t="shared" ref="L73" si="129">((L72/K72)-1)</f>
        <v>0.14240215015378399</v>
      </c>
      <c r="M73" s="100">
        <f t="shared" ref="M73" si="130">((M72/L72)-1)</f>
        <v>7.8277672449975411E-2</v>
      </c>
    </row>
    <row r="74" spans="3:13" ht="15.75" thickBot="1">
      <c r="C74" s="16" t="s">
        <v>46</v>
      </c>
      <c r="D74" s="106">
        <v>1.28</v>
      </c>
      <c r="E74" s="140">
        <v>1.19</v>
      </c>
      <c r="F74" s="190">
        <v>1.4</v>
      </c>
      <c r="G74" s="190">
        <v>1.43</v>
      </c>
      <c r="H74" s="190">
        <v>1.55</v>
      </c>
      <c r="I74" s="194">
        <v>1.64</v>
      </c>
      <c r="J74" s="194">
        <v>3.58</v>
      </c>
      <c r="K74" s="195">
        <v>2.35</v>
      </c>
      <c r="L74" s="194">
        <v>2.59</v>
      </c>
      <c r="M74" s="146">
        <v>2.82</v>
      </c>
    </row>
    <row r="75" spans="3:13">
      <c r="C75" s="16" t="s">
        <v>57</v>
      </c>
      <c r="D75" s="107"/>
      <c r="E75" s="99">
        <f t="shared" ref="E75" si="131">((E74/D74)-1)</f>
        <v>-7.0312500000000111E-2</v>
      </c>
      <c r="F75" s="139">
        <f t="shared" ref="F75" si="132">((F74/E74)-1)</f>
        <v>0.17647058823529416</v>
      </c>
      <c r="G75" s="139">
        <f t="shared" ref="G75" si="133">((G74/F74)-1)</f>
        <v>2.1428571428571352E-2</v>
      </c>
      <c r="H75" s="139">
        <f t="shared" ref="H75" si="134">((H74/G74)-1)</f>
        <v>8.3916083916083961E-2</v>
      </c>
      <c r="I75" s="139">
        <f t="shared" ref="I75" si="135">((I74/H74)-1)</f>
        <v>5.8064516129032073E-2</v>
      </c>
      <c r="J75" s="139">
        <f t="shared" ref="J75" si="136">((J74/I74)-1)</f>
        <v>1.1829268292682928</v>
      </c>
      <c r="K75" s="168">
        <f t="shared" ref="K75" si="137">((K74/J74)-1)</f>
        <v>-0.34357541899441335</v>
      </c>
      <c r="L75" s="139">
        <f t="shared" ref="L75" si="138">((L74/K74)-1)</f>
        <v>0.10212765957446801</v>
      </c>
      <c r="M75" s="100">
        <f t="shared" ref="M75" si="139">((M74/L74)-1)</f>
        <v>8.8803088803088848E-2</v>
      </c>
    </row>
    <row r="76" spans="3:13">
      <c r="C76" s="16" t="s">
        <v>56</v>
      </c>
      <c r="D76" s="185">
        <f t="shared" ref="D76:G76" si="140">D74/D5</f>
        <v>1.0647146897354851</v>
      </c>
      <c r="E76" s="187">
        <f t="shared" si="140"/>
        <v>1.0249784668389319</v>
      </c>
      <c r="F76" s="187">
        <f t="shared" si="140"/>
        <v>1.2013042732109147</v>
      </c>
      <c r="G76" s="187">
        <f t="shared" si="140"/>
        <v>1.4320048067294211</v>
      </c>
      <c r="H76" s="187">
        <f>H74/H5</f>
        <v>1.2720558063192451</v>
      </c>
      <c r="I76" s="187">
        <f t="shared" ref="I76:M76" si="141">I74/I5</f>
        <v>1.5663801337153773</v>
      </c>
      <c r="J76" s="187">
        <f t="shared" si="141"/>
        <v>3.588972431077694</v>
      </c>
      <c r="K76" s="187">
        <f t="shared" si="141"/>
        <v>2.3075412411626082</v>
      </c>
      <c r="L76" s="187">
        <f t="shared" si="141"/>
        <v>2.6100977526957574</v>
      </c>
      <c r="M76" s="200">
        <f t="shared" si="141"/>
        <v>2.6551172206006965</v>
      </c>
    </row>
    <row r="77" spans="3:13">
      <c r="C77" s="16" t="s">
        <v>55</v>
      </c>
      <c r="D77" s="107"/>
      <c r="E77" s="99">
        <f t="shared" ref="E77" si="142">((E76/D76)-1)</f>
        <v>-3.7321005598622059E-2</v>
      </c>
      <c r="F77" s="139">
        <f t="shared" ref="F77" si="143">((F76/E76)-1)</f>
        <v>0.1720287909225815</v>
      </c>
      <c r="G77" s="139">
        <f t="shared" ref="G77" si="144">((G76/F76)-1)</f>
        <v>0.19204171554461946</v>
      </c>
      <c r="H77" s="139">
        <f t="shared" ref="H77" si="145">((H76/G76)-1)</f>
        <v>-0.11169585441230889</v>
      </c>
      <c r="I77" s="139">
        <f t="shared" ref="I77" si="146">((I76/H76)-1)</f>
        <v>0.23137689866592726</v>
      </c>
      <c r="J77" s="139">
        <f t="shared" ref="J77" si="147">((J76/I76)-1)</f>
        <v>1.2912525215477717</v>
      </c>
      <c r="K77" s="168">
        <f t="shared" ref="K77" si="148">((K76/J76)-1)</f>
        <v>-0.35704681897773693</v>
      </c>
      <c r="L77" s="139">
        <f t="shared" ref="L77" si="149">((L76/K76)-1)</f>
        <v>0.13111640482781239</v>
      </c>
      <c r="M77" s="100">
        <f t="shared" ref="M77" si="150">((M76/L76)-1)</f>
        <v>1.724819227879193E-2</v>
      </c>
    </row>
    <row r="78" spans="3:13">
      <c r="C78" s="16" t="s">
        <v>47</v>
      </c>
      <c r="D78" s="124">
        <v>0</v>
      </c>
      <c r="E78" s="141">
        <v>0</v>
      </c>
      <c r="F78" s="141">
        <f>0.07*2</f>
        <v>0.14000000000000001</v>
      </c>
      <c r="G78" s="141">
        <f>0.07*4</f>
        <v>0.28000000000000003</v>
      </c>
      <c r="H78" s="141">
        <f>0.09*4</f>
        <v>0.36</v>
      </c>
      <c r="I78" s="141">
        <f>0.1*4</f>
        <v>0.4</v>
      </c>
      <c r="J78" s="190">
        <f>0.13*4</f>
        <v>0.52</v>
      </c>
      <c r="K78" s="190">
        <f>0.17*4</f>
        <v>0.68</v>
      </c>
      <c r="L78" s="190">
        <f>0.21*4</f>
        <v>0.84</v>
      </c>
      <c r="M78" s="186">
        <f>0.26*4</f>
        <v>1.04</v>
      </c>
    </row>
    <row r="79" spans="3:13">
      <c r="C79" s="16" t="s">
        <v>13</v>
      </c>
      <c r="D79" s="107"/>
      <c r="E79" s="142" t="s">
        <v>36</v>
      </c>
      <c r="F79" s="142" t="s">
        <v>36</v>
      </c>
      <c r="G79" s="139">
        <f t="shared" ref="G79" si="151">((G78/F78)-1)</f>
        <v>1</v>
      </c>
      <c r="H79" s="139">
        <f t="shared" ref="H79" si="152">((H78/G78)-1)</f>
        <v>0.28571428571428559</v>
      </c>
      <c r="I79" s="139">
        <f t="shared" ref="I79" si="153">((I78/H78)-1)</f>
        <v>0.11111111111111116</v>
      </c>
      <c r="J79" s="139">
        <f t="shared" ref="J79" si="154">((J78/I78)-1)</f>
        <v>0.30000000000000004</v>
      </c>
      <c r="K79" s="139">
        <f t="shared" ref="K79" si="155">((K78/J78)-1)</f>
        <v>0.30769230769230771</v>
      </c>
      <c r="L79" s="139">
        <f t="shared" ref="L79" si="156">((L78/K78)-1)</f>
        <v>0.23529411764705865</v>
      </c>
      <c r="M79" s="100">
        <f t="shared" ref="M79" si="157">((M78/L78)-1)</f>
        <v>0.23809523809523814</v>
      </c>
    </row>
    <row r="80" spans="3:13">
      <c r="C80" s="16" t="s">
        <v>53</v>
      </c>
      <c r="D80" s="107"/>
      <c r="E80" s="142"/>
      <c r="F80" s="191">
        <f>F69/F74</f>
        <v>24.221428571428572</v>
      </c>
      <c r="G80" s="191">
        <f t="shared" ref="G80:M80" si="158">G69/G74</f>
        <v>25.622377622377623</v>
      </c>
      <c r="H80" s="191">
        <f t="shared" si="158"/>
        <v>22.509677419354837</v>
      </c>
      <c r="I80" s="191">
        <f t="shared" si="158"/>
        <v>19.591463414634148</v>
      </c>
      <c r="J80" s="191">
        <f t="shared" si="158"/>
        <v>11.480446927374302</v>
      </c>
      <c r="K80" s="191">
        <f t="shared" si="158"/>
        <v>21.004255319148935</v>
      </c>
      <c r="L80" s="191">
        <f t="shared" si="158"/>
        <v>18.853281853281853</v>
      </c>
      <c r="M80" s="201">
        <f t="shared" si="158"/>
        <v>21.9822695035461</v>
      </c>
    </row>
    <row r="81" spans="3:13">
      <c r="C81" s="16" t="s">
        <v>54</v>
      </c>
      <c r="D81" s="117"/>
      <c r="E81" s="143"/>
      <c r="F81" s="192">
        <f>F70/F76</f>
        <v>23.957294285714287</v>
      </c>
      <c r="G81" s="192">
        <f t="shared" ref="G81:M81" si="159">G70/G76</f>
        <v>25.789019580419581</v>
      </c>
      <c r="H81" s="192">
        <f t="shared" si="159"/>
        <v>22.671961290322578</v>
      </c>
      <c r="I81" s="192">
        <f t="shared" si="159"/>
        <v>19.47803048780488</v>
      </c>
      <c r="J81" s="192">
        <f t="shared" si="159"/>
        <v>11.487967877094972</v>
      </c>
      <c r="K81" s="192">
        <f t="shared" si="159"/>
        <v>20.983373617021275</v>
      </c>
      <c r="L81" s="192">
        <f t="shared" si="159"/>
        <v>18.842206177606176</v>
      </c>
      <c r="M81" s="147">
        <f t="shared" si="159"/>
        <v>21.987729787234045</v>
      </c>
    </row>
    <row r="82" spans="3:13" ht="15.75" thickBot="1">
      <c r="C82" s="17" t="s">
        <v>58</v>
      </c>
      <c r="D82" s="104">
        <f>(M76/D76)^(1/9)-1</f>
        <v>0.10686459201739251</v>
      </c>
      <c r="E82" s="109" t="s">
        <v>15</v>
      </c>
      <c r="F82" s="110">
        <f>(F81*G81*H81*I81*K81*L81*M81)^(1/7)</f>
        <v>21.842340337249155</v>
      </c>
      <c r="G82" s="111" t="s">
        <v>33</v>
      </c>
      <c r="H82" s="172">
        <v>18.269400000000001</v>
      </c>
      <c r="I82" s="111"/>
      <c r="J82" s="109" t="s">
        <v>16</v>
      </c>
      <c r="K82" s="113"/>
      <c r="L82" s="113"/>
      <c r="M82" s="114">
        <f>H82/F82-1</f>
        <v>-0.16357864047910597</v>
      </c>
    </row>
    <row r="83" spans="3:13">
      <c r="C83" s="12" t="s">
        <v>41</v>
      </c>
      <c r="D83" s="13"/>
      <c r="E83" s="13"/>
      <c r="F83" s="13"/>
      <c r="G83" s="13"/>
      <c r="H83" s="13"/>
      <c r="I83" s="13"/>
      <c r="J83" s="13"/>
      <c r="K83" s="13"/>
      <c r="L83" s="13"/>
      <c r="M83" s="31"/>
    </row>
    <row r="84" spans="3:13">
      <c r="C84" s="8" t="s">
        <v>4</v>
      </c>
      <c r="D84" s="129">
        <v>20.059999999999999</v>
      </c>
      <c r="E84" s="129">
        <v>32.36</v>
      </c>
      <c r="F84" s="129">
        <v>30.48</v>
      </c>
      <c r="G84" s="129">
        <v>18.5</v>
      </c>
      <c r="H84" s="129">
        <v>19.25</v>
      </c>
      <c r="I84" s="129">
        <v>24.39</v>
      </c>
      <c r="J84" s="129">
        <v>35.770000000000003</v>
      </c>
      <c r="K84" s="129">
        <v>35.11</v>
      </c>
      <c r="L84" s="129">
        <v>34.17</v>
      </c>
      <c r="M84" s="130">
        <v>39.19</v>
      </c>
    </row>
    <row r="85" spans="3:13">
      <c r="C85" s="8" t="s">
        <v>6</v>
      </c>
      <c r="D85" s="129">
        <v>27.74</v>
      </c>
      <c r="E85" s="129">
        <v>38.880000000000003</v>
      </c>
      <c r="F85" s="129">
        <v>40.17</v>
      </c>
      <c r="G85" s="129">
        <v>27.71</v>
      </c>
      <c r="H85" s="129">
        <v>28.18</v>
      </c>
      <c r="I85" s="129">
        <v>35.07</v>
      </c>
      <c r="J85" s="129">
        <v>46.44</v>
      </c>
      <c r="K85" s="129">
        <v>45.58</v>
      </c>
      <c r="L85" s="129">
        <v>45.07</v>
      </c>
      <c r="M85" s="130">
        <v>54.37</v>
      </c>
    </row>
    <row r="86" spans="3:13">
      <c r="C86" s="8" t="s">
        <v>14</v>
      </c>
      <c r="D86" s="107"/>
      <c r="E86" s="98">
        <f>((E85/D85)-1)</f>
        <v>0.40158615717375645</v>
      </c>
      <c r="F86" s="98">
        <f t="shared" ref="F86" si="160">((F85/E85)-1)</f>
        <v>3.3179012345678993E-2</v>
      </c>
      <c r="G86" s="96">
        <f t="shared" ref="G86" si="161">((G85/F85)-1)</f>
        <v>-0.31018172765745577</v>
      </c>
      <c r="H86" s="98">
        <f t="shared" ref="H86" si="162">((H85/G85)-1)</f>
        <v>1.6961385781306237E-2</v>
      </c>
      <c r="I86" s="98">
        <f t="shared" ref="I86" si="163">((I85/H85)-1)</f>
        <v>0.24449964513839606</v>
      </c>
      <c r="J86" s="98">
        <f t="shared" ref="J86" si="164">((J85/I85)-1)</f>
        <v>0.32420872540633017</v>
      </c>
      <c r="K86" s="96">
        <f t="shared" ref="K86" si="165">((K85/J85)-1)</f>
        <v>-1.851851851851849E-2</v>
      </c>
      <c r="L86" s="96">
        <f t="shared" ref="L86" si="166">((L85/K85)-1)</f>
        <v>-1.1189118034225509E-2</v>
      </c>
      <c r="M86" s="100">
        <f t="shared" ref="M86" si="167">((M85/L85)-1)</f>
        <v>0.20634568449079205</v>
      </c>
    </row>
    <row r="87" spans="3:13" ht="15.75" thickBot="1">
      <c r="C87" s="15" t="s">
        <v>10</v>
      </c>
      <c r="D87" s="131">
        <v>31.59</v>
      </c>
      <c r="E87" s="131">
        <v>34.18</v>
      </c>
      <c r="F87" s="131">
        <v>38.92</v>
      </c>
      <c r="G87" s="131">
        <v>39.369999999999997</v>
      </c>
      <c r="H87" s="131">
        <v>47.16</v>
      </c>
      <c r="I87" s="131">
        <v>51.78</v>
      </c>
      <c r="J87" s="131">
        <v>50.59</v>
      </c>
      <c r="K87" s="131">
        <v>55.72</v>
      </c>
      <c r="L87" s="131">
        <v>62.01</v>
      </c>
      <c r="M87" s="132">
        <v>65.63</v>
      </c>
    </row>
    <row r="88" spans="3:13">
      <c r="C88" s="15" t="s">
        <v>7</v>
      </c>
      <c r="D88" s="107"/>
      <c r="E88" s="98">
        <f>((E87/D87)-1)</f>
        <v>8.1987970876859828E-2</v>
      </c>
      <c r="F88" s="98">
        <f t="shared" ref="F88" si="168">((F87/E87)-1)</f>
        <v>0.13867758923346996</v>
      </c>
      <c r="G88" s="98">
        <f t="shared" ref="G88" si="169">((G87/F87)-1)</f>
        <v>1.1562178828365743E-2</v>
      </c>
      <c r="H88" s="98">
        <f t="shared" ref="H88" si="170">((H87/G87)-1)</f>
        <v>0.19786639573279152</v>
      </c>
      <c r="I88" s="98">
        <f t="shared" ref="I88" si="171">((I87/H87)-1)</f>
        <v>9.7964376590330859E-2</v>
      </c>
      <c r="J88" s="96">
        <f t="shared" ref="J88" si="172">((J87/I87)-1)</f>
        <v>-2.2981846272692064E-2</v>
      </c>
      <c r="K88" s="98">
        <f t="shared" ref="K88" si="173">((K87/J87)-1)</f>
        <v>0.10140343941490393</v>
      </c>
      <c r="L88" s="98">
        <f t="shared" ref="L88" si="174">((L87/K87)-1)</f>
        <v>0.11288585786073213</v>
      </c>
      <c r="M88" s="100">
        <f t="shared" ref="M88" si="175">((M87/L87)-1)</f>
        <v>5.8377681019190497E-2</v>
      </c>
    </row>
    <row r="89" spans="3:13" ht="15.75" thickBot="1">
      <c r="C89" s="16" t="s">
        <v>11</v>
      </c>
      <c r="D89" s="131">
        <v>1.42</v>
      </c>
      <c r="E89" s="131">
        <v>1.85</v>
      </c>
      <c r="F89" s="131">
        <v>2.2599999999999998</v>
      </c>
      <c r="G89" s="131">
        <v>1.4</v>
      </c>
      <c r="H89" s="131">
        <v>2.69</v>
      </c>
      <c r="I89" s="131">
        <v>2.71</v>
      </c>
      <c r="J89" s="131">
        <v>2.9</v>
      </c>
      <c r="K89" s="131">
        <v>3.48</v>
      </c>
      <c r="L89" s="131">
        <v>3.65</v>
      </c>
      <c r="M89" s="132">
        <v>3.19</v>
      </c>
    </row>
    <row r="90" spans="3:13">
      <c r="C90" s="16" t="s">
        <v>8</v>
      </c>
      <c r="D90" s="107"/>
      <c r="E90" s="98">
        <f>((E89/D89)-1)</f>
        <v>0.30281690140845074</v>
      </c>
      <c r="F90" s="98">
        <f t="shared" ref="F90" si="176">((F89/E89)-1)</f>
        <v>0.22162162162162136</v>
      </c>
      <c r="G90" s="96">
        <f t="shared" ref="G90" si="177">((G89/F89)-1)</f>
        <v>-0.38053097345132747</v>
      </c>
      <c r="H90" s="98">
        <f t="shared" ref="H90" si="178">((H89/G89)-1)</f>
        <v>0.92142857142857149</v>
      </c>
      <c r="I90" s="98">
        <f t="shared" ref="I90" si="179">((I89/H89)-1)</f>
        <v>7.4349442379182396E-3</v>
      </c>
      <c r="J90" s="98">
        <f t="shared" ref="J90" si="180">((J89/I89)-1)</f>
        <v>7.0110701107011009E-2</v>
      </c>
      <c r="K90" s="98">
        <f t="shared" ref="K90" si="181">((K89/J89)-1)</f>
        <v>0.19999999999999996</v>
      </c>
      <c r="L90" s="98">
        <f t="shared" ref="L90" si="182">((L89/K89)-1)</f>
        <v>4.8850574712643757E-2</v>
      </c>
      <c r="M90" s="102">
        <f t="shared" ref="M90" si="183">((M89/L89)-1)</f>
        <v>-0.12602739726027401</v>
      </c>
    </row>
    <row r="91" spans="3:13" ht="15.75" thickBot="1">
      <c r="C91" s="16" t="s">
        <v>12</v>
      </c>
      <c r="D91" s="106">
        <v>0.08</v>
      </c>
      <c r="E91" s="106">
        <v>0.08</v>
      </c>
      <c r="F91" s="106">
        <v>0.4</v>
      </c>
      <c r="G91" s="106">
        <v>0.46</v>
      </c>
      <c r="H91" s="106">
        <v>0.72</v>
      </c>
      <c r="I91" s="106">
        <v>0.8</v>
      </c>
      <c r="J91" s="106">
        <v>1</v>
      </c>
      <c r="K91" s="106">
        <v>1.28</v>
      </c>
      <c r="L91" s="106">
        <v>1.72</v>
      </c>
      <c r="M91" s="123">
        <v>2</v>
      </c>
    </row>
    <row r="92" spans="3:13">
      <c r="C92" s="16" t="s">
        <v>13</v>
      </c>
      <c r="D92" s="107"/>
      <c r="E92" s="98">
        <f t="shared" ref="E92" si="184">((E91/D91)-1)</f>
        <v>0</v>
      </c>
      <c r="F92" s="98">
        <f t="shared" ref="F92" si="185">((F91/E91)-1)</f>
        <v>4</v>
      </c>
      <c r="G92" s="98">
        <f t="shared" ref="G92" si="186">((G91/F91)-1)</f>
        <v>0.14999999999999991</v>
      </c>
      <c r="H92" s="98">
        <f t="shared" ref="H92" si="187">((H91/G91)-1)</f>
        <v>0.56521739130434767</v>
      </c>
      <c r="I92" s="98">
        <f t="shared" ref="I92" si="188">((I91/H91)-1)</f>
        <v>0.11111111111111116</v>
      </c>
      <c r="J92" s="98">
        <f t="shared" ref="J92" si="189">((J91/I91)-1)</f>
        <v>0.25</v>
      </c>
      <c r="K92" s="98">
        <f t="shared" ref="K92" si="190">((K91/J91)-1)</f>
        <v>0.28000000000000003</v>
      </c>
      <c r="L92" s="98">
        <f t="shared" ref="L92" si="191">((L91/K91)-1)</f>
        <v>0.34375</v>
      </c>
      <c r="M92" s="100">
        <f t="shared" ref="M92" si="192">((M91/L91)-1)</f>
        <v>0.16279069767441867</v>
      </c>
    </row>
    <row r="93" spans="3:13">
      <c r="C93" s="16" t="s">
        <v>9</v>
      </c>
      <c r="D93" s="108">
        <v>15.8</v>
      </c>
      <c r="E93" s="108">
        <v>17.7</v>
      </c>
      <c r="F93" s="108">
        <v>15.7</v>
      </c>
      <c r="G93" s="108">
        <v>32.6</v>
      </c>
      <c r="H93" s="108">
        <v>11.8</v>
      </c>
      <c r="I93" s="108">
        <v>13.3</v>
      </c>
      <c r="J93" s="108">
        <v>14.8</v>
      </c>
      <c r="K93" s="108">
        <v>14.6</v>
      </c>
      <c r="L93" s="108">
        <v>14.2</v>
      </c>
      <c r="M93" s="136">
        <v>16.2</v>
      </c>
    </row>
    <row r="94" spans="3:13" ht="15.75" thickBot="1">
      <c r="C94" s="52" t="s">
        <v>23</v>
      </c>
      <c r="D94" s="23">
        <f>(M89/D89)^(1/9)-1</f>
        <v>9.4096970280598269E-2</v>
      </c>
      <c r="E94" s="118" t="s">
        <v>15</v>
      </c>
      <c r="F94" s="119">
        <f>(D93*E93*F93*H93*I93*J93*K93*L93*M93)^(1/9)</f>
        <v>14.80881050935851</v>
      </c>
      <c r="G94" s="120" t="s">
        <v>33</v>
      </c>
      <c r="H94" s="171">
        <v>17.696400000000001</v>
      </c>
      <c r="I94" s="120"/>
      <c r="J94" s="118" t="s">
        <v>16</v>
      </c>
      <c r="K94" s="94"/>
      <c r="L94" s="94"/>
      <c r="M94" s="173">
        <f>H94/F94-1</f>
        <v>0.1949913187704484</v>
      </c>
    </row>
    <row r="95" spans="3:13">
      <c r="C95" s="12" t="s">
        <v>42</v>
      </c>
      <c r="D95" s="25"/>
      <c r="E95" s="13"/>
      <c r="F95" s="13"/>
      <c r="G95" s="14"/>
      <c r="H95" s="13"/>
      <c r="I95" s="14"/>
      <c r="J95" s="13"/>
      <c r="K95" s="14"/>
      <c r="L95" s="13"/>
      <c r="M95" s="31"/>
    </row>
    <row r="96" spans="3:13">
      <c r="C96" s="8" t="s">
        <v>4</v>
      </c>
      <c r="D96" s="88">
        <v>29</v>
      </c>
      <c r="E96" s="70">
        <v>56.39</v>
      </c>
      <c r="F96" s="70">
        <v>43.42</v>
      </c>
      <c r="G96" s="88">
        <v>24.94</v>
      </c>
      <c r="H96" s="70">
        <v>34.6</v>
      </c>
      <c r="I96" s="88">
        <v>47.28</v>
      </c>
      <c r="J96" s="70">
        <v>77.73</v>
      </c>
      <c r="K96" s="88">
        <v>108.31</v>
      </c>
      <c r="L96" s="70">
        <v>117.53</v>
      </c>
      <c r="M96" s="89">
        <v>127.82</v>
      </c>
    </row>
    <row r="97" spans="3:13">
      <c r="C97" s="8" t="s">
        <v>6</v>
      </c>
      <c r="D97" s="88">
        <v>40.32</v>
      </c>
      <c r="E97" s="70">
        <v>65.680000000000007</v>
      </c>
      <c r="F97" s="70">
        <v>55.91</v>
      </c>
      <c r="G97" s="88">
        <v>35.82</v>
      </c>
      <c r="H97" s="70">
        <v>52.24</v>
      </c>
      <c r="I97" s="88">
        <v>66.97</v>
      </c>
      <c r="J97" s="70">
        <v>101.21</v>
      </c>
      <c r="K97" s="88">
        <v>141.44999999999999</v>
      </c>
      <c r="L97" s="70">
        <v>158.83000000000001</v>
      </c>
      <c r="M97" s="89">
        <v>176.69</v>
      </c>
    </row>
    <row r="98" spans="3:13">
      <c r="C98" s="8" t="s">
        <v>14</v>
      </c>
      <c r="D98" s="150"/>
      <c r="E98" s="98">
        <f t="shared" ref="E98:M98" si="193">((E97/D97)-1)</f>
        <v>0.62896825396825418</v>
      </c>
      <c r="F98" s="96">
        <f t="shared" si="193"/>
        <v>-0.14875152253349588</v>
      </c>
      <c r="G98" s="99">
        <f t="shared" si="193"/>
        <v>-0.35932749060990876</v>
      </c>
      <c r="H98" s="98">
        <f t="shared" si="193"/>
        <v>0.45840312674483541</v>
      </c>
      <c r="I98" s="97">
        <f t="shared" si="193"/>
        <v>0.28196784073506875</v>
      </c>
      <c r="J98" s="98">
        <f t="shared" si="193"/>
        <v>0.51127370464387023</v>
      </c>
      <c r="K98" s="97">
        <f t="shared" si="193"/>
        <v>0.3975891710305306</v>
      </c>
      <c r="L98" s="98">
        <f t="shared" si="193"/>
        <v>0.1228702721809829</v>
      </c>
      <c r="M98" s="100">
        <f t="shared" si="193"/>
        <v>0.11244727066675053</v>
      </c>
    </row>
    <row r="99" spans="3:13" ht="15.75" thickBot="1">
      <c r="C99" s="15" t="s">
        <v>10</v>
      </c>
      <c r="D99" s="151">
        <f>479139/30154</f>
        <v>15.889732705445381</v>
      </c>
      <c r="E99" s="148">
        <f>640275/30871</f>
        <v>20.740338829322017</v>
      </c>
      <c r="F99" s="148">
        <f>828971/31313</f>
        <v>26.473701018746208</v>
      </c>
      <c r="G99" s="153">
        <f>1066691/31708</f>
        <v>33.641068500063078</v>
      </c>
      <c r="H99" s="148">
        <f>1298853/30059</f>
        <v>43.210120097142287</v>
      </c>
      <c r="I99" s="153">
        <f>1353494/30667</f>
        <v>44.135194182671924</v>
      </c>
      <c r="J99" s="148">
        <f>1542489/30614</f>
        <v>50.385085255112038</v>
      </c>
      <c r="K99" s="153">
        <f>1822032/29601</f>
        <v>61.553055640012161</v>
      </c>
      <c r="L99" s="148">
        <f>2130057/29217</f>
        <v>72.904713009549241</v>
      </c>
      <c r="M99" s="149">
        <f>2385002/28629</f>
        <v>83.307205979950396</v>
      </c>
    </row>
    <row r="100" spans="3:13">
      <c r="C100" s="15" t="s">
        <v>7</v>
      </c>
      <c r="D100" s="150"/>
      <c r="E100" s="98">
        <f t="shared" ref="E100:M100" si="194">((E99/D99)-1)</f>
        <v>0.30526669100068271</v>
      </c>
      <c r="F100" s="98">
        <f t="shared" si="194"/>
        <v>0.27643531943260968</v>
      </c>
      <c r="G100" s="97">
        <f t="shared" si="194"/>
        <v>0.27073537909344858</v>
      </c>
      <c r="H100" s="98">
        <f t="shared" si="194"/>
        <v>0.28444553112399706</v>
      </c>
      <c r="I100" s="97">
        <f t="shared" si="194"/>
        <v>2.1408736736902023E-2</v>
      </c>
      <c r="J100" s="98">
        <f t="shared" si="194"/>
        <v>0.1416078752610066</v>
      </c>
      <c r="K100" s="97">
        <f t="shared" si="194"/>
        <v>0.22165230699430105</v>
      </c>
      <c r="L100" s="98">
        <f t="shared" si="194"/>
        <v>0.18442069612151002</v>
      </c>
      <c r="M100" s="100">
        <f t="shared" si="194"/>
        <v>0.14268615211527691</v>
      </c>
    </row>
    <row r="101" spans="3:13" ht="15.75" thickBot="1">
      <c r="C101" s="16" t="s">
        <v>11</v>
      </c>
      <c r="D101" s="152">
        <v>1.28</v>
      </c>
      <c r="E101" s="131">
        <v>1.69</v>
      </c>
      <c r="F101" s="131">
        <v>1.88</v>
      </c>
      <c r="G101" s="101">
        <v>1.81</v>
      </c>
      <c r="H101" s="131">
        <v>2.2400000000000002</v>
      </c>
      <c r="I101" s="101">
        <v>2.81</v>
      </c>
      <c r="J101" s="131">
        <v>3.65</v>
      </c>
      <c r="K101" s="101">
        <v>4.59</v>
      </c>
      <c r="L101" s="131">
        <v>5.94</v>
      </c>
      <c r="M101" s="123">
        <v>6.85</v>
      </c>
    </row>
    <row r="102" spans="3:13">
      <c r="C102" s="16" t="s">
        <v>8</v>
      </c>
      <c r="D102" s="150"/>
      <c r="E102" s="98">
        <f>((E101/D101)-1)</f>
        <v>0.3203125</v>
      </c>
      <c r="F102" s="98">
        <f t="shared" ref="F102:M102" si="195">((F101/E101)-1)</f>
        <v>0.11242603550295849</v>
      </c>
      <c r="G102" s="99">
        <f t="shared" si="195"/>
        <v>-3.7234042553191404E-2</v>
      </c>
      <c r="H102" s="98">
        <f t="shared" si="195"/>
        <v>0.23756906077348083</v>
      </c>
      <c r="I102" s="97">
        <f t="shared" si="195"/>
        <v>0.25446428571428559</v>
      </c>
      <c r="J102" s="98">
        <f t="shared" si="195"/>
        <v>0.29893238434163694</v>
      </c>
      <c r="K102" s="97">
        <f t="shared" si="195"/>
        <v>0.25753424657534252</v>
      </c>
      <c r="L102" s="98">
        <f t="shared" si="195"/>
        <v>0.29411764705882359</v>
      </c>
      <c r="M102" s="100">
        <f t="shared" si="195"/>
        <v>0.15319865319865311</v>
      </c>
    </row>
    <row r="103" spans="3:13" ht="15.75" thickBot="1">
      <c r="C103" s="16" t="s">
        <v>12</v>
      </c>
      <c r="D103" s="140">
        <v>0</v>
      </c>
      <c r="E103" s="106">
        <v>0</v>
      </c>
      <c r="F103" s="106">
        <v>0</v>
      </c>
      <c r="G103" s="103">
        <v>0</v>
      </c>
      <c r="H103" s="106">
        <v>0</v>
      </c>
      <c r="I103" s="103">
        <v>0</v>
      </c>
      <c r="J103" s="106">
        <v>0</v>
      </c>
      <c r="K103" s="103">
        <v>0</v>
      </c>
      <c r="L103" s="106">
        <v>0</v>
      </c>
      <c r="M103" s="123">
        <v>0</v>
      </c>
    </row>
    <row r="104" spans="3:13">
      <c r="C104" s="16" t="s">
        <v>13</v>
      </c>
      <c r="D104" s="142" t="s">
        <v>36</v>
      </c>
      <c r="E104" s="125" t="s">
        <v>36</v>
      </c>
      <c r="F104" s="125" t="s">
        <v>36</v>
      </c>
      <c r="G104" s="154" t="s">
        <v>36</v>
      </c>
      <c r="H104" s="125" t="s">
        <v>36</v>
      </c>
      <c r="I104" s="154" t="s">
        <v>36</v>
      </c>
      <c r="J104" s="125" t="s">
        <v>36</v>
      </c>
      <c r="K104" s="154" t="s">
        <v>36</v>
      </c>
      <c r="L104" s="125" t="s">
        <v>36</v>
      </c>
      <c r="M104" s="135" t="s">
        <v>36</v>
      </c>
    </row>
    <row r="105" spans="3:13">
      <c r="C105" s="16" t="s">
        <v>9</v>
      </c>
      <c r="D105" s="137">
        <f>D97/D101</f>
        <v>31.5</v>
      </c>
      <c r="E105" s="137">
        <f t="shared" ref="E105:L105" si="196">E97/E101</f>
        <v>38.863905325443795</v>
      </c>
      <c r="F105" s="137">
        <f t="shared" si="196"/>
        <v>29.73936170212766</v>
      </c>
      <c r="G105" s="137">
        <f t="shared" si="196"/>
        <v>19.790055248618785</v>
      </c>
      <c r="H105" s="137">
        <f t="shared" si="196"/>
        <v>23.321428571428569</v>
      </c>
      <c r="I105" s="137">
        <f t="shared" si="196"/>
        <v>23.832740213523131</v>
      </c>
      <c r="J105" s="137">
        <f t="shared" si="196"/>
        <v>27.728767123287671</v>
      </c>
      <c r="K105" s="137">
        <f t="shared" si="196"/>
        <v>30.816993464052285</v>
      </c>
      <c r="L105" s="137">
        <f t="shared" si="196"/>
        <v>26.739057239057239</v>
      </c>
      <c r="M105" s="147">
        <f>M97/M101</f>
        <v>25.794160583941608</v>
      </c>
    </row>
    <row r="106" spans="3:13" ht="15.75" thickBot="1">
      <c r="C106" s="17" t="s">
        <v>23</v>
      </c>
      <c r="D106" s="104">
        <f>(M101/D101)^(1/9)-1</f>
        <v>0.20487582068678223</v>
      </c>
      <c r="E106" s="109" t="s">
        <v>15</v>
      </c>
      <c r="F106" s="110">
        <f>(D105*E105*F105*G105*H105*I105*J105*K105*L105*M105)^(1/10)</f>
        <v>27.371292698800545</v>
      </c>
      <c r="G106" s="111" t="s">
        <v>33</v>
      </c>
      <c r="H106" s="172">
        <v>22.611699999999999</v>
      </c>
      <c r="I106" s="111"/>
      <c r="J106" s="109" t="s">
        <v>16</v>
      </c>
      <c r="K106" s="113"/>
      <c r="L106" s="113"/>
      <c r="M106" s="114">
        <f>H106/F106-1</f>
        <v>-0.17388994926823897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Lagemann</dc:creator>
  <cp:lastModifiedBy>Stefan Lagemann</cp:lastModifiedBy>
  <dcterms:created xsi:type="dcterms:W3CDTF">2014-04-16T16:30:32Z</dcterms:created>
  <dcterms:modified xsi:type="dcterms:W3CDTF">2014-06-01T13:41:34Z</dcterms:modified>
</cp:coreProperties>
</file>