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Bewertung" sheetId="7" r:id="rId1"/>
    <sheet name="Übersicht_Kennzahlen" sheetId="1" r:id="rId2"/>
    <sheet name="KGV" sheetId="2" r:id="rId3"/>
    <sheet name="Ergebnis_je_Aktie_verwässert" sheetId="3" r:id="rId4"/>
    <sheet name="Dividende_je_Aktie" sheetId="4" r:id="rId5"/>
    <sheet name="Dividendenrendite" sheetId="5" r:id="rId6"/>
    <sheet name="Ausschüttungsquote" sheetId="6" r:id="rId7"/>
  </sheets>
  <definedNames>
    <definedName name="_xlnm._FilterDatabase" localSheetId="0" hidden="1">Bewertung!$A$2:$L$2</definedName>
    <definedName name="_xlnm._FilterDatabase" localSheetId="1" hidden="1">Übersicht_Kennzahlen!$A$2:$AA$2</definedName>
  </definedNames>
  <calcPr calcId="145621"/>
</workbook>
</file>

<file path=xl/calcChain.xml><?xml version="1.0" encoding="utf-8"?>
<calcChain xmlns="http://schemas.openxmlformats.org/spreadsheetml/2006/main">
  <c r="N68" i="6" l="1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5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Q48" i="4"/>
  <c r="P48" i="4" s="1"/>
  <c r="R48" i="4" s="1"/>
  <c r="O48" i="4"/>
  <c r="Q47" i="4"/>
  <c r="P47" i="4" s="1"/>
  <c r="R47" i="4" s="1"/>
  <c r="O47" i="4"/>
  <c r="O46" i="4"/>
  <c r="Q45" i="4"/>
  <c r="P45" i="4" s="1"/>
  <c r="R45" i="4" s="1"/>
  <c r="O45" i="4"/>
  <c r="Q44" i="4"/>
  <c r="P44" i="4" s="1"/>
  <c r="R44" i="4" s="1"/>
  <c r="O44" i="4"/>
  <c r="Q43" i="4"/>
  <c r="P43" i="4" s="1"/>
  <c r="R43" i="4" s="1"/>
  <c r="O43" i="4"/>
  <c r="O42" i="4"/>
  <c r="Q41" i="4"/>
  <c r="P41" i="4" s="1"/>
  <c r="R41" i="4" s="1"/>
  <c r="O41" i="4"/>
  <c r="Q40" i="4"/>
  <c r="P40" i="4" s="1"/>
  <c r="R40" i="4" s="1"/>
  <c r="O40" i="4"/>
  <c r="Q39" i="4"/>
  <c r="P39" i="4" s="1"/>
  <c r="R39" i="4" s="1"/>
  <c r="O39" i="4"/>
  <c r="O38" i="4"/>
  <c r="Q37" i="4"/>
  <c r="P37" i="4" s="1"/>
  <c r="R37" i="4" s="1"/>
  <c r="O37" i="4"/>
  <c r="Q36" i="4"/>
  <c r="P36" i="4" s="1"/>
  <c r="R36" i="4" s="1"/>
  <c r="O36" i="4"/>
  <c r="Q35" i="4"/>
  <c r="P35" i="4" s="1"/>
  <c r="R35" i="4" s="1"/>
  <c r="O35" i="4"/>
  <c r="O34" i="4"/>
  <c r="Q33" i="4"/>
  <c r="P33" i="4" s="1"/>
  <c r="R33" i="4" s="1"/>
  <c r="O33" i="4"/>
  <c r="Q32" i="4"/>
  <c r="P32" i="4" s="1"/>
  <c r="R32" i="4" s="1"/>
  <c r="O32" i="4"/>
  <c r="Q31" i="4"/>
  <c r="P31" i="4" s="1"/>
  <c r="R31" i="4" s="1"/>
  <c r="O31" i="4"/>
  <c r="O30" i="4"/>
  <c r="Q29" i="4"/>
  <c r="P29" i="4" s="1"/>
  <c r="R29" i="4" s="1"/>
  <c r="O29" i="4"/>
  <c r="Q28" i="4"/>
  <c r="P28" i="4" s="1"/>
  <c r="R28" i="4" s="1"/>
  <c r="S28" i="4" s="1"/>
  <c r="O28" i="4"/>
  <c r="Q27" i="4"/>
  <c r="P27" i="4" s="1"/>
  <c r="R27" i="4" s="1"/>
  <c r="O27" i="4"/>
  <c r="O26" i="4"/>
  <c r="Q25" i="4"/>
  <c r="P25" i="4" s="1"/>
  <c r="R25" i="4" s="1"/>
  <c r="O25" i="4"/>
  <c r="Q24" i="4"/>
  <c r="P24" i="4" s="1"/>
  <c r="R24" i="4" s="1"/>
  <c r="O24" i="4"/>
  <c r="Q23" i="4"/>
  <c r="P23" i="4" s="1"/>
  <c r="R23" i="4" s="1"/>
  <c r="O23" i="4"/>
  <c r="O22" i="4"/>
  <c r="Q21" i="4"/>
  <c r="P21" i="4" s="1"/>
  <c r="R21" i="4" s="1"/>
  <c r="S21" i="4" s="1"/>
  <c r="O21" i="4"/>
  <c r="Q20" i="4"/>
  <c r="P20" i="4" s="1"/>
  <c r="R20" i="4" s="1"/>
  <c r="O20" i="4"/>
  <c r="Q19" i="4"/>
  <c r="P19" i="4" s="1"/>
  <c r="R19" i="4" s="1"/>
  <c r="O19" i="4"/>
  <c r="O18" i="4"/>
  <c r="Q17" i="4"/>
  <c r="P17" i="4" s="1"/>
  <c r="R17" i="4" s="1"/>
  <c r="O17" i="4"/>
  <c r="Q16" i="4"/>
  <c r="P16" i="4" s="1"/>
  <c r="R16" i="4" s="1"/>
  <c r="O16" i="4"/>
  <c r="Q15" i="4"/>
  <c r="P15" i="4" s="1"/>
  <c r="R15" i="4" s="1"/>
  <c r="O15" i="4"/>
  <c r="O14" i="4"/>
  <c r="Q13" i="4"/>
  <c r="P13" i="4" s="1"/>
  <c r="R13" i="4" s="1"/>
  <c r="O13" i="4"/>
  <c r="Q12" i="4"/>
  <c r="P12" i="4" s="1"/>
  <c r="R12" i="4" s="1"/>
  <c r="S12" i="4" s="1"/>
  <c r="O12" i="4"/>
  <c r="Q11" i="4"/>
  <c r="P11" i="4" s="1"/>
  <c r="R11" i="4" s="1"/>
  <c r="O11" i="4"/>
  <c r="O10" i="4"/>
  <c r="Q9" i="4"/>
  <c r="P9" i="4" s="1"/>
  <c r="R9" i="4" s="1"/>
  <c r="O9" i="4"/>
  <c r="Q8" i="4"/>
  <c r="P8" i="4" s="1"/>
  <c r="R8" i="4" s="1"/>
  <c r="O8" i="4"/>
  <c r="Q7" i="4"/>
  <c r="P7" i="4" s="1"/>
  <c r="R7" i="4" s="1"/>
  <c r="O7" i="4"/>
  <c r="O6" i="4"/>
  <c r="Q5" i="4"/>
  <c r="P5" i="4" s="1"/>
  <c r="R5" i="4" s="1"/>
  <c r="O5" i="4"/>
  <c r="Q4" i="4"/>
  <c r="P4" i="4" s="1"/>
  <c r="R4" i="4" s="1"/>
  <c r="O4" i="4"/>
  <c r="Q2" i="4"/>
  <c r="P2" i="4"/>
  <c r="Q67" i="6"/>
  <c r="P67" i="6" s="1"/>
  <c r="Q63" i="6"/>
  <c r="P63" i="6" s="1"/>
  <c r="Q59" i="6"/>
  <c r="P59" i="6" s="1"/>
  <c r="Q55" i="6"/>
  <c r="P55" i="6" s="1"/>
  <c r="Q51" i="6"/>
  <c r="P51" i="6" s="1"/>
  <c r="Q47" i="6"/>
  <c r="P47" i="6" s="1"/>
  <c r="Q43" i="6"/>
  <c r="P43" i="6" s="1"/>
  <c r="Q39" i="6"/>
  <c r="P39" i="6" s="1"/>
  <c r="Q35" i="6"/>
  <c r="P35" i="6" s="1"/>
  <c r="Q31" i="6"/>
  <c r="P31" i="6" s="1"/>
  <c r="Q27" i="6"/>
  <c r="P27" i="6" s="1"/>
  <c r="Q23" i="6"/>
  <c r="P23" i="6" s="1"/>
  <c r="Q19" i="6"/>
  <c r="P19" i="6" s="1"/>
  <c r="Q15" i="6"/>
  <c r="P15" i="6" s="1"/>
  <c r="Q11" i="6"/>
  <c r="P11" i="6" s="1"/>
  <c r="Q10" i="6"/>
  <c r="P10" i="6" s="1"/>
  <c r="Q7" i="6"/>
  <c r="P7" i="6" s="1"/>
  <c r="Q6" i="6"/>
  <c r="P6" i="6" s="1"/>
  <c r="Q2" i="6"/>
  <c r="Q66" i="6" s="1"/>
  <c r="P66" i="6" s="1"/>
  <c r="P2" i="6"/>
  <c r="O3" i="1"/>
  <c r="W2" i="3"/>
  <c r="X2" i="3"/>
  <c r="Y2" i="3"/>
  <c r="Z2" i="3"/>
  <c r="AA2" i="3"/>
  <c r="AB2" i="3"/>
  <c r="V2" i="3"/>
  <c r="U2" i="3"/>
  <c r="T2" i="3"/>
  <c r="AC4" i="3"/>
  <c r="AB68" i="3"/>
  <c r="AB67" i="3"/>
  <c r="AB66" i="3"/>
  <c r="AB6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AB4" i="3"/>
  <c r="AA68" i="3"/>
  <c r="AA67" i="3"/>
  <c r="AA66" i="3"/>
  <c r="AA65" i="3"/>
  <c r="AA64" i="3"/>
  <c r="AA63" i="3"/>
  <c r="AA62" i="3"/>
  <c r="AA61" i="3"/>
  <c r="AA60" i="3"/>
  <c r="AA59" i="3"/>
  <c r="AA58" i="3"/>
  <c r="AA57" i="3"/>
  <c r="AA56" i="3"/>
  <c r="AA55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AC54" i="3" s="1"/>
  <c r="O53" i="1" s="1"/>
  <c r="X53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X5" i="3"/>
  <c r="X4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U5" i="3"/>
  <c r="U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4" i="3"/>
  <c r="O5" i="3"/>
  <c r="M4" i="1" s="1"/>
  <c r="O6" i="3"/>
  <c r="M5" i="1" s="1"/>
  <c r="O7" i="3"/>
  <c r="M6" i="1" s="1"/>
  <c r="O8" i="3"/>
  <c r="M7" i="1" s="1"/>
  <c r="O9" i="3"/>
  <c r="M8" i="1" s="1"/>
  <c r="O10" i="3"/>
  <c r="M9" i="1" s="1"/>
  <c r="O11" i="3"/>
  <c r="M10" i="1" s="1"/>
  <c r="O12" i="3"/>
  <c r="M11" i="1" s="1"/>
  <c r="O13" i="3"/>
  <c r="M12" i="1" s="1"/>
  <c r="O14" i="3"/>
  <c r="M13" i="1" s="1"/>
  <c r="O15" i="3"/>
  <c r="M14" i="1" s="1"/>
  <c r="O16" i="3"/>
  <c r="M15" i="1" s="1"/>
  <c r="O17" i="3"/>
  <c r="M16" i="1" s="1"/>
  <c r="O18" i="3"/>
  <c r="M17" i="1" s="1"/>
  <c r="O19" i="3"/>
  <c r="M18" i="1" s="1"/>
  <c r="O20" i="3"/>
  <c r="M19" i="1" s="1"/>
  <c r="O21" i="3"/>
  <c r="M20" i="1" s="1"/>
  <c r="O22" i="3"/>
  <c r="M21" i="1" s="1"/>
  <c r="O23" i="3"/>
  <c r="M22" i="1" s="1"/>
  <c r="O24" i="3"/>
  <c r="M23" i="1" s="1"/>
  <c r="O25" i="3"/>
  <c r="M24" i="1" s="1"/>
  <c r="O26" i="3"/>
  <c r="M25" i="1" s="1"/>
  <c r="O27" i="3"/>
  <c r="M26" i="1" s="1"/>
  <c r="O28" i="3"/>
  <c r="M27" i="1" s="1"/>
  <c r="O29" i="3"/>
  <c r="M28" i="1" s="1"/>
  <c r="O30" i="3"/>
  <c r="M29" i="1" s="1"/>
  <c r="O31" i="3"/>
  <c r="M30" i="1" s="1"/>
  <c r="O32" i="3"/>
  <c r="M31" i="1" s="1"/>
  <c r="O33" i="3"/>
  <c r="M32" i="1" s="1"/>
  <c r="O34" i="3"/>
  <c r="M33" i="1" s="1"/>
  <c r="O35" i="3"/>
  <c r="M34" i="1" s="1"/>
  <c r="O36" i="3"/>
  <c r="M35" i="1" s="1"/>
  <c r="O37" i="3"/>
  <c r="M36" i="1" s="1"/>
  <c r="O38" i="3"/>
  <c r="M37" i="1" s="1"/>
  <c r="O39" i="3"/>
  <c r="M38" i="1" s="1"/>
  <c r="O40" i="3"/>
  <c r="M39" i="1" s="1"/>
  <c r="O41" i="3"/>
  <c r="M40" i="1" s="1"/>
  <c r="O42" i="3"/>
  <c r="M41" i="1" s="1"/>
  <c r="O43" i="3"/>
  <c r="M42" i="1" s="1"/>
  <c r="O44" i="3"/>
  <c r="M43" i="1" s="1"/>
  <c r="O45" i="3"/>
  <c r="M44" i="1" s="1"/>
  <c r="O46" i="3"/>
  <c r="M45" i="1" s="1"/>
  <c r="O47" i="3"/>
  <c r="M46" i="1" s="1"/>
  <c r="O48" i="3"/>
  <c r="M47" i="1" s="1"/>
  <c r="O49" i="3"/>
  <c r="M48" i="1" s="1"/>
  <c r="O50" i="3"/>
  <c r="M49" i="1" s="1"/>
  <c r="O51" i="3"/>
  <c r="M50" i="1" s="1"/>
  <c r="O52" i="3"/>
  <c r="M51" i="1" s="1"/>
  <c r="O53" i="3"/>
  <c r="M52" i="1" s="1"/>
  <c r="O54" i="3"/>
  <c r="M53" i="1" s="1"/>
  <c r="O55" i="3"/>
  <c r="M54" i="1" s="1"/>
  <c r="O56" i="3"/>
  <c r="M55" i="1" s="1"/>
  <c r="O57" i="3"/>
  <c r="M56" i="1" s="1"/>
  <c r="O58" i="3"/>
  <c r="M57" i="1" s="1"/>
  <c r="O59" i="3"/>
  <c r="M58" i="1" s="1"/>
  <c r="O60" i="3"/>
  <c r="M59" i="1" s="1"/>
  <c r="O61" i="3"/>
  <c r="M60" i="1" s="1"/>
  <c r="O62" i="3"/>
  <c r="M61" i="1" s="1"/>
  <c r="O63" i="3"/>
  <c r="M62" i="1" s="1"/>
  <c r="O64" i="3"/>
  <c r="M63" i="1" s="1"/>
  <c r="O65" i="3"/>
  <c r="M64" i="1" s="1"/>
  <c r="Q64" i="1" s="1"/>
  <c r="O66" i="3"/>
  <c r="M65" i="1" s="1"/>
  <c r="O67" i="3"/>
  <c r="M66" i="1" s="1"/>
  <c r="O68" i="3"/>
  <c r="M67" i="1" s="1"/>
  <c r="O4" i="3"/>
  <c r="M3" i="1" s="1"/>
  <c r="Q11" i="3"/>
  <c r="P11" i="3" s="1"/>
  <c r="R11" i="3" s="1"/>
  <c r="L10" i="1" s="1"/>
  <c r="Q2" i="3"/>
  <c r="Q66" i="3" s="1"/>
  <c r="P66" i="3" s="1"/>
  <c r="R66" i="3" s="1"/>
  <c r="S66" i="3" s="1"/>
  <c r="N65" i="1" s="1"/>
  <c r="Y65" i="1" s="1"/>
  <c r="P2" i="3"/>
  <c r="G67" i="1"/>
  <c r="G64" i="1"/>
  <c r="G62" i="1"/>
  <c r="G54" i="1"/>
  <c r="G44" i="1"/>
  <c r="G42" i="1"/>
  <c r="G41" i="1"/>
  <c r="G40" i="1"/>
  <c r="G34" i="1"/>
  <c r="G22" i="1"/>
  <c r="G20" i="1"/>
  <c r="G11" i="1"/>
  <c r="G7" i="1"/>
  <c r="G3" i="1"/>
  <c r="O5" i="5"/>
  <c r="G4" i="1" s="1"/>
  <c r="O6" i="5"/>
  <c r="G5" i="1" s="1"/>
  <c r="O7" i="5"/>
  <c r="G6" i="1" s="1"/>
  <c r="O8" i="5"/>
  <c r="O9" i="5"/>
  <c r="G8" i="1" s="1"/>
  <c r="O10" i="5"/>
  <c r="G9" i="1" s="1"/>
  <c r="O11" i="5"/>
  <c r="G10" i="1" s="1"/>
  <c r="O12" i="5"/>
  <c r="O13" i="5"/>
  <c r="G12" i="1" s="1"/>
  <c r="O14" i="5"/>
  <c r="G13" i="1" s="1"/>
  <c r="O15" i="5"/>
  <c r="G14" i="1" s="1"/>
  <c r="O16" i="5"/>
  <c r="G15" i="1" s="1"/>
  <c r="O17" i="5"/>
  <c r="G16" i="1" s="1"/>
  <c r="O18" i="5"/>
  <c r="G17" i="1" s="1"/>
  <c r="O19" i="5"/>
  <c r="G18" i="1" s="1"/>
  <c r="O20" i="5"/>
  <c r="G19" i="1" s="1"/>
  <c r="O21" i="5"/>
  <c r="O22" i="5"/>
  <c r="G21" i="1" s="1"/>
  <c r="O23" i="5"/>
  <c r="O24" i="5"/>
  <c r="G23" i="1" s="1"/>
  <c r="O25" i="5"/>
  <c r="G24" i="1" s="1"/>
  <c r="O26" i="5"/>
  <c r="G25" i="1" s="1"/>
  <c r="O27" i="5"/>
  <c r="G26" i="1" s="1"/>
  <c r="O28" i="5"/>
  <c r="G27" i="1" s="1"/>
  <c r="O29" i="5"/>
  <c r="G28" i="1" s="1"/>
  <c r="O30" i="5"/>
  <c r="G29" i="1" s="1"/>
  <c r="O31" i="5"/>
  <c r="G30" i="1" s="1"/>
  <c r="O32" i="5"/>
  <c r="G31" i="1" s="1"/>
  <c r="O33" i="5"/>
  <c r="G32" i="1" s="1"/>
  <c r="O34" i="5"/>
  <c r="G33" i="1" s="1"/>
  <c r="O35" i="5"/>
  <c r="O36" i="5"/>
  <c r="G35" i="1" s="1"/>
  <c r="O37" i="5"/>
  <c r="G36" i="1" s="1"/>
  <c r="O38" i="5"/>
  <c r="G37" i="1" s="1"/>
  <c r="O39" i="5"/>
  <c r="G38" i="1" s="1"/>
  <c r="O40" i="5"/>
  <c r="G39" i="1" s="1"/>
  <c r="O41" i="5"/>
  <c r="O42" i="5"/>
  <c r="O43" i="5"/>
  <c r="O44" i="5"/>
  <c r="G43" i="1" s="1"/>
  <c r="O45" i="5"/>
  <c r="O46" i="5"/>
  <c r="G45" i="1" s="1"/>
  <c r="O47" i="5"/>
  <c r="G46" i="1" s="1"/>
  <c r="O48" i="5"/>
  <c r="G47" i="1" s="1"/>
  <c r="O49" i="5"/>
  <c r="G48" i="1" s="1"/>
  <c r="O50" i="5"/>
  <c r="G49" i="1" s="1"/>
  <c r="O51" i="5"/>
  <c r="G50" i="1" s="1"/>
  <c r="O52" i="5"/>
  <c r="G51" i="1" s="1"/>
  <c r="O53" i="5"/>
  <c r="G52" i="1" s="1"/>
  <c r="O54" i="5"/>
  <c r="G53" i="1" s="1"/>
  <c r="O55" i="5"/>
  <c r="O56" i="5"/>
  <c r="G55" i="1" s="1"/>
  <c r="O57" i="5"/>
  <c r="G56" i="1" s="1"/>
  <c r="O58" i="5"/>
  <c r="G57" i="1" s="1"/>
  <c r="O59" i="5"/>
  <c r="G58" i="1" s="1"/>
  <c r="O60" i="5"/>
  <c r="G59" i="1" s="1"/>
  <c r="O61" i="5"/>
  <c r="G60" i="1" s="1"/>
  <c r="O62" i="5"/>
  <c r="G61" i="1" s="1"/>
  <c r="O63" i="5"/>
  <c r="O64" i="5"/>
  <c r="G63" i="1" s="1"/>
  <c r="O65" i="5"/>
  <c r="O66" i="5"/>
  <c r="G65" i="1" s="1"/>
  <c r="O67" i="5"/>
  <c r="G66" i="1" s="1"/>
  <c r="O68" i="5"/>
  <c r="O4" i="5"/>
  <c r="Q48" i="5"/>
  <c r="P48" i="5" s="1"/>
  <c r="R48" i="5" s="1"/>
  <c r="F47" i="1" s="1"/>
  <c r="U47" i="1" s="1"/>
  <c r="Q47" i="5"/>
  <c r="P47" i="5" s="1"/>
  <c r="R47" i="5" s="1"/>
  <c r="S47" i="5" s="1"/>
  <c r="H46" i="1" s="1"/>
  <c r="V46" i="1" s="1"/>
  <c r="Q45" i="5"/>
  <c r="P45" i="5" s="1"/>
  <c r="R45" i="5" s="1"/>
  <c r="Q44" i="5"/>
  <c r="P44" i="5" s="1"/>
  <c r="R44" i="5" s="1"/>
  <c r="F43" i="1" s="1"/>
  <c r="U43" i="1" s="1"/>
  <c r="Q43" i="5"/>
  <c r="P43" i="5" s="1"/>
  <c r="R43" i="5" s="1"/>
  <c r="S43" i="5" s="1"/>
  <c r="H42" i="1" s="1"/>
  <c r="V42" i="1" s="1"/>
  <c r="Q41" i="5"/>
  <c r="P41" i="5" s="1"/>
  <c r="R41" i="5" s="1"/>
  <c r="S41" i="5" s="1"/>
  <c r="H40" i="1" s="1"/>
  <c r="V40" i="1" s="1"/>
  <c r="Q40" i="5"/>
  <c r="P40" i="5" s="1"/>
  <c r="R40" i="5" s="1"/>
  <c r="F39" i="1" s="1"/>
  <c r="U39" i="1" s="1"/>
  <c r="Q39" i="5"/>
  <c r="P39" i="5" s="1"/>
  <c r="R39" i="5" s="1"/>
  <c r="F38" i="1" s="1"/>
  <c r="U38" i="1" s="1"/>
  <c r="Q37" i="5"/>
  <c r="P37" i="5" s="1"/>
  <c r="R37" i="5" s="1"/>
  <c r="Q36" i="5"/>
  <c r="P36" i="5" s="1"/>
  <c r="R36" i="5" s="1"/>
  <c r="Q35" i="5"/>
  <c r="P35" i="5" s="1"/>
  <c r="R35" i="5" s="1"/>
  <c r="F34" i="1" s="1"/>
  <c r="U34" i="1" s="1"/>
  <c r="Q33" i="5"/>
  <c r="P33" i="5" s="1"/>
  <c r="R33" i="5" s="1"/>
  <c r="S33" i="5" s="1"/>
  <c r="H32" i="1" s="1"/>
  <c r="V32" i="1" s="1"/>
  <c r="Q32" i="5"/>
  <c r="P32" i="5" s="1"/>
  <c r="R32" i="5" s="1"/>
  <c r="F31" i="1" s="1"/>
  <c r="U31" i="1" s="1"/>
  <c r="Q31" i="5"/>
  <c r="P31" i="5" s="1"/>
  <c r="R31" i="5" s="1"/>
  <c r="S31" i="5" s="1"/>
  <c r="H30" i="1" s="1"/>
  <c r="V30" i="1" s="1"/>
  <c r="Q29" i="5"/>
  <c r="P29" i="5" s="1"/>
  <c r="R29" i="5" s="1"/>
  <c r="Q28" i="5"/>
  <c r="P28" i="5" s="1"/>
  <c r="R28" i="5" s="1"/>
  <c r="F27" i="1" s="1"/>
  <c r="U27" i="1" s="1"/>
  <c r="Q27" i="5"/>
  <c r="P27" i="5" s="1"/>
  <c r="R27" i="5" s="1"/>
  <c r="Q25" i="5"/>
  <c r="P25" i="5" s="1"/>
  <c r="R25" i="5" s="1"/>
  <c r="Q24" i="5"/>
  <c r="P24" i="5" s="1"/>
  <c r="R24" i="5" s="1"/>
  <c r="F23" i="1" s="1"/>
  <c r="U23" i="1" s="1"/>
  <c r="Q23" i="5"/>
  <c r="P23" i="5" s="1"/>
  <c r="R23" i="5" s="1"/>
  <c r="F22" i="1" s="1"/>
  <c r="U22" i="1" s="1"/>
  <c r="Q21" i="5"/>
  <c r="P21" i="5" s="1"/>
  <c r="R21" i="5" s="1"/>
  <c r="S21" i="5" s="1"/>
  <c r="H20" i="1" s="1"/>
  <c r="V20" i="1" s="1"/>
  <c r="Q20" i="5"/>
  <c r="P20" i="5" s="1"/>
  <c r="R20" i="5" s="1"/>
  <c r="Q19" i="5"/>
  <c r="P19" i="5" s="1"/>
  <c r="R19" i="5" s="1"/>
  <c r="F18" i="1" s="1"/>
  <c r="U18" i="1" s="1"/>
  <c r="Q17" i="5"/>
  <c r="P17" i="5" s="1"/>
  <c r="R17" i="5" s="1"/>
  <c r="S17" i="5" s="1"/>
  <c r="H16" i="1" s="1"/>
  <c r="V16" i="1" s="1"/>
  <c r="Q16" i="5"/>
  <c r="P16" i="5" s="1"/>
  <c r="R16" i="5" s="1"/>
  <c r="F15" i="1" s="1"/>
  <c r="U15" i="1" s="1"/>
  <c r="Q15" i="5"/>
  <c r="P15" i="5" s="1"/>
  <c r="R15" i="5" s="1"/>
  <c r="S15" i="5" s="1"/>
  <c r="H14" i="1" s="1"/>
  <c r="V14" i="1" s="1"/>
  <c r="Q13" i="5"/>
  <c r="P13" i="5" s="1"/>
  <c r="R13" i="5" s="1"/>
  <c r="Q12" i="5"/>
  <c r="P12" i="5" s="1"/>
  <c r="R12" i="5" s="1"/>
  <c r="F11" i="1" s="1"/>
  <c r="U11" i="1" s="1"/>
  <c r="Q11" i="5"/>
  <c r="P11" i="5" s="1"/>
  <c r="R11" i="5" s="1"/>
  <c r="Q9" i="5"/>
  <c r="P9" i="5" s="1"/>
  <c r="R9" i="5" s="1"/>
  <c r="Q8" i="5"/>
  <c r="P8" i="5" s="1"/>
  <c r="R8" i="5" s="1"/>
  <c r="F7" i="1" s="1"/>
  <c r="U7" i="1" s="1"/>
  <c r="Q7" i="5"/>
  <c r="P7" i="5" s="1"/>
  <c r="R7" i="5" s="1"/>
  <c r="F6" i="1" s="1"/>
  <c r="U6" i="1" s="1"/>
  <c r="Q5" i="5"/>
  <c r="P5" i="5" s="1"/>
  <c r="R5" i="5" s="1"/>
  <c r="Q4" i="5"/>
  <c r="P4" i="5" s="1"/>
  <c r="R4" i="5" s="1"/>
  <c r="F3" i="1" s="1"/>
  <c r="U3" i="1" s="1"/>
  <c r="Q2" i="5"/>
  <c r="P2" i="5"/>
  <c r="D56" i="1"/>
  <c r="D55" i="1"/>
  <c r="D54" i="1"/>
  <c r="D37" i="1"/>
  <c r="D22" i="1"/>
  <c r="D9" i="1"/>
  <c r="D8" i="1"/>
  <c r="D7" i="1"/>
  <c r="D3" i="1"/>
  <c r="O5" i="2"/>
  <c r="D4" i="1" s="1"/>
  <c r="O6" i="2"/>
  <c r="D5" i="1" s="1"/>
  <c r="O7" i="2"/>
  <c r="D6" i="1" s="1"/>
  <c r="O8" i="2"/>
  <c r="O9" i="2"/>
  <c r="O10" i="2"/>
  <c r="O11" i="2"/>
  <c r="D10" i="1" s="1"/>
  <c r="O12" i="2"/>
  <c r="D11" i="1" s="1"/>
  <c r="O13" i="2"/>
  <c r="D12" i="1" s="1"/>
  <c r="O14" i="2"/>
  <c r="D13" i="1" s="1"/>
  <c r="O15" i="2"/>
  <c r="D14" i="1" s="1"/>
  <c r="O16" i="2"/>
  <c r="D15" i="1" s="1"/>
  <c r="O17" i="2"/>
  <c r="D16" i="1" s="1"/>
  <c r="O18" i="2"/>
  <c r="D17" i="1" s="1"/>
  <c r="O19" i="2"/>
  <c r="D18" i="1" s="1"/>
  <c r="O20" i="2"/>
  <c r="D19" i="1" s="1"/>
  <c r="O21" i="2"/>
  <c r="D20" i="1" s="1"/>
  <c r="O22" i="2"/>
  <c r="D21" i="1" s="1"/>
  <c r="O23" i="2"/>
  <c r="O24" i="2"/>
  <c r="D23" i="1" s="1"/>
  <c r="O25" i="2"/>
  <c r="D24" i="1" s="1"/>
  <c r="O26" i="2"/>
  <c r="D25" i="1" s="1"/>
  <c r="O27" i="2"/>
  <c r="D26" i="1" s="1"/>
  <c r="O28" i="2"/>
  <c r="D27" i="1" s="1"/>
  <c r="O29" i="2"/>
  <c r="D28" i="1" s="1"/>
  <c r="O30" i="2"/>
  <c r="D29" i="1" s="1"/>
  <c r="O31" i="2"/>
  <c r="D30" i="1" s="1"/>
  <c r="O32" i="2"/>
  <c r="D31" i="1" s="1"/>
  <c r="O33" i="2"/>
  <c r="D32" i="1" s="1"/>
  <c r="O34" i="2"/>
  <c r="D33" i="1" s="1"/>
  <c r="O35" i="2"/>
  <c r="D34" i="1" s="1"/>
  <c r="O36" i="2"/>
  <c r="D35" i="1" s="1"/>
  <c r="O37" i="2"/>
  <c r="D36" i="1" s="1"/>
  <c r="O38" i="2"/>
  <c r="O39" i="2"/>
  <c r="D38" i="1" s="1"/>
  <c r="O40" i="2"/>
  <c r="D39" i="1" s="1"/>
  <c r="O41" i="2"/>
  <c r="D40" i="1" s="1"/>
  <c r="O42" i="2"/>
  <c r="D41" i="1" s="1"/>
  <c r="O43" i="2"/>
  <c r="D42" i="1" s="1"/>
  <c r="O44" i="2"/>
  <c r="D43" i="1" s="1"/>
  <c r="O45" i="2"/>
  <c r="D44" i="1" s="1"/>
  <c r="O46" i="2"/>
  <c r="D45" i="1" s="1"/>
  <c r="O47" i="2"/>
  <c r="D46" i="1" s="1"/>
  <c r="O48" i="2"/>
  <c r="D47" i="1" s="1"/>
  <c r="O49" i="2"/>
  <c r="D48" i="1" s="1"/>
  <c r="O50" i="2"/>
  <c r="D49" i="1" s="1"/>
  <c r="O51" i="2"/>
  <c r="D50" i="1" s="1"/>
  <c r="O52" i="2"/>
  <c r="D51" i="1" s="1"/>
  <c r="O53" i="2"/>
  <c r="D52" i="1" s="1"/>
  <c r="O54" i="2"/>
  <c r="D53" i="1" s="1"/>
  <c r="O55" i="2"/>
  <c r="O56" i="2"/>
  <c r="O57" i="2"/>
  <c r="O58" i="2"/>
  <c r="D57" i="1" s="1"/>
  <c r="O59" i="2"/>
  <c r="D58" i="1" s="1"/>
  <c r="O60" i="2"/>
  <c r="D59" i="1" s="1"/>
  <c r="O61" i="2"/>
  <c r="D60" i="1" s="1"/>
  <c r="O62" i="2"/>
  <c r="D61" i="1" s="1"/>
  <c r="O63" i="2"/>
  <c r="D62" i="1" s="1"/>
  <c r="O64" i="2"/>
  <c r="D63" i="1" s="1"/>
  <c r="O65" i="2"/>
  <c r="D64" i="1" s="1"/>
  <c r="O66" i="2"/>
  <c r="D65" i="1" s="1"/>
  <c r="O67" i="2"/>
  <c r="D66" i="1" s="1"/>
  <c r="O68" i="2"/>
  <c r="D67" i="1" s="1"/>
  <c r="O4" i="2"/>
  <c r="Q4" i="2"/>
  <c r="Q5" i="2"/>
  <c r="P5" i="2" s="1"/>
  <c r="R5" i="2" s="1"/>
  <c r="Q6" i="2"/>
  <c r="Q7" i="2"/>
  <c r="P7" i="2" s="1"/>
  <c r="R7" i="2" s="1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2" i="2"/>
  <c r="P2" i="2"/>
  <c r="S15" i="4" l="1"/>
  <c r="AC15" i="3"/>
  <c r="O14" i="1" s="1"/>
  <c r="AC14" i="3"/>
  <c r="O13" i="1" s="1"/>
  <c r="S13" i="5"/>
  <c r="H12" i="1" s="1"/>
  <c r="V12" i="1" s="1"/>
  <c r="G12" i="7" s="1"/>
  <c r="S13" i="4"/>
  <c r="AC13" i="3"/>
  <c r="O12" i="1" s="1"/>
  <c r="AC12" i="3"/>
  <c r="O11" i="1" s="1"/>
  <c r="S11" i="5"/>
  <c r="H10" i="1" s="1"/>
  <c r="V10" i="1" s="1"/>
  <c r="G10" i="7" s="1"/>
  <c r="S11" i="4"/>
  <c r="AC11" i="3"/>
  <c r="O10" i="1" s="1"/>
  <c r="P10" i="1" s="1"/>
  <c r="Q10" i="1" s="1"/>
  <c r="AC10" i="3"/>
  <c r="O9" i="1" s="1"/>
  <c r="S9" i="5"/>
  <c r="H8" i="1" s="1"/>
  <c r="V8" i="1" s="1"/>
  <c r="G8" i="7" s="1"/>
  <c r="S9" i="4"/>
  <c r="AC9" i="3"/>
  <c r="O8" i="1" s="1"/>
  <c r="S8" i="4"/>
  <c r="AC8" i="3"/>
  <c r="O7" i="1" s="1"/>
  <c r="S7" i="4"/>
  <c r="AC7" i="3"/>
  <c r="O6" i="1" s="1"/>
  <c r="S7" i="2"/>
  <c r="E6" i="1" s="1"/>
  <c r="T6" i="1" s="1"/>
  <c r="E6" i="7" s="1"/>
  <c r="S37" i="5"/>
  <c r="H36" i="1" s="1"/>
  <c r="V36" i="1" s="1"/>
  <c r="G36" i="7" s="1"/>
  <c r="S37" i="4"/>
  <c r="AC37" i="3"/>
  <c r="O36" i="1" s="1"/>
  <c r="S36" i="5"/>
  <c r="H35" i="1" s="1"/>
  <c r="V35" i="1" s="1"/>
  <c r="G35" i="7" s="1"/>
  <c r="S36" i="4"/>
  <c r="AC36" i="3"/>
  <c r="O35" i="1" s="1"/>
  <c r="S35" i="4"/>
  <c r="AC35" i="3"/>
  <c r="O34" i="1" s="1"/>
  <c r="AC34" i="3"/>
  <c r="O33" i="1" s="1"/>
  <c r="AC51" i="3"/>
  <c r="O50" i="1" s="1"/>
  <c r="AC50" i="3"/>
  <c r="O49" i="1" s="1"/>
  <c r="AC49" i="3"/>
  <c r="O48" i="1" s="1"/>
  <c r="S48" i="4"/>
  <c r="AC48" i="3"/>
  <c r="O47" i="1" s="1"/>
  <c r="AC58" i="3"/>
  <c r="O57" i="1" s="1"/>
  <c r="AC57" i="3"/>
  <c r="O56" i="1" s="1"/>
  <c r="AC56" i="3"/>
  <c r="O55" i="1" s="1"/>
  <c r="AC55" i="3"/>
  <c r="O54" i="1" s="1"/>
  <c r="AC59" i="3"/>
  <c r="O58" i="1" s="1"/>
  <c r="AC63" i="3"/>
  <c r="O62" i="1" s="1"/>
  <c r="AC62" i="3"/>
  <c r="O61" i="1" s="1"/>
  <c r="AC61" i="3"/>
  <c r="O60" i="1" s="1"/>
  <c r="S44" i="4"/>
  <c r="AC44" i="3"/>
  <c r="O43" i="1" s="1"/>
  <c r="S43" i="4"/>
  <c r="AC43" i="3"/>
  <c r="O42" i="1" s="1"/>
  <c r="AC42" i="3"/>
  <c r="O41" i="1" s="1"/>
  <c r="AC22" i="3"/>
  <c r="O21" i="1" s="1"/>
  <c r="AC21" i="3"/>
  <c r="O20" i="1" s="1"/>
  <c r="S20" i="5"/>
  <c r="H19" i="1" s="1"/>
  <c r="V19" i="1" s="1"/>
  <c r="G19" i="7" s="1"/>
  <c r="S20" i="4"/>
  <c r="AC20" i="3"/>
  <c r="O19" i="1" s="1"/>
  <c r="S31" i="4"/>
  <c r="AC31" i="3"/>
  <c r="O30" i="1" s="1"/>
  <c r="AC30" i="3"/>
  <c r="O29" i="1" s="1"/>
  <c r="AC65" i="3"/>
  <c r="O64" i="1" s="1"/>
  <c r="AC28" i="3"/>
  <c r="O27" i="1" s="1"/>
  <c r="S39" i="4"/>
  <c r="AC39" i="3"/>
  <c r="O38" i="1" s="1"/>
  <c r="AC26" i="3"/>
  <c r="O25" i="1" s="1"/>
  <c r="S25" i="5"/>
  <c r="H24" i="1" s="1"/>
  <c r="V24" i="1" s="1"/>
  <c r="G24" i="7" s="1"/>
  <c r="S25" i="4"/>
  <c r="AC25" i="3"/>
  <c r="O24" i="1" s="1"/>
  <c r="AC18" i="3"/>
  <c r="O17" i="1" s="1"/>
  <c r="S17" i="4"/>
  <c r="AC17" i="3"/>
  <c r="O16" i="1" s="1"/>
  <c r="S16" i="4"/>
  <c r="AC16" i="3"/>
  <c r="O15" i="1" s="1"/>
  <c r="AC46" i="3"/>
  <c r="O45" i="1" s="1"/>
  <c r="S5" i="5"/>
  <c r="H4" i="1" s="1"/>
  <c r="V4" i="1" s="1"/>
  <c r="G4" i="7" s="1"/>
  <c r="S5" i="4"/>
  <c r="AC5" i="3"/>
  <c r="O4" i="1" s="1"/>
  <c r="S5" i="2"/>
  <c r="E4" i="1" s="1"/>
  <c r="T4" i="1" s="1"/>
  <c r="E4" i="7" s="1"/>
  <c r="AC6" i="3"/>
  <c r="O5" i="1" s="1"/>
  <c r="AC66" i="3"/>
  <c r="O65" i="1" s="1"/>
  <c r="S47" i="4"/>
  <c r="AC47" i="3"/>
  <c r="O46" i="1" s="1"/>
  <c r="AC38" i="3"/>
  <c r="O37" i="1" s="1"/>
  <c r="J65" i="7"/>
  <c r="G30" i="7"/>
  <c r="G46" i="7"/>
  <c r="G42" i="7"/>
  <c r="G16" i="7"/>
  <c r="G32" i="7"/>
  <c r="G14" i="7"/>
  <c r="G40" i="7"/>
  <c r="G20" i="7"/>
  <c r="F3" i="7"/>
  <c r="F15" i="7"/>
  <c r="F31" i="7"/>
  <c r="F47" i="7"/>
  <c r="F6" i="7"/>
  <c r="F11" i="7"/>
  <c r="F22" i="7"/>
  <c r="F27" i="7"/>
  <c r="F38" i="7"/>
  <c r="F43" i="7"/>
  <c r="F7" i="7"/>
  <c r="F18" i="7"/>
  <c r="F23" i="7"/>
  <c r="F34" i="7"/>
  <c r="F39" i="7"/>
  <c r="AC67" i="3"/>
  <c r="O66" i="1" s="1"/>
  <c r="AC68" i="3"/>
  <c r="O67" i="1" s="1"/>
  <c r="AC60" i="3"/>
  <c r="O59" i="1" s="1"/>
  <c r="S45" i="5"/>
  <c r="H44" i="1" s="1"/>
  <c r="V44" i="1" s="1"/>
  <c r="S45" i="4"/>
  <c r="AC45" i="3"/>
  <c r="O44" i="1" s="1"/>
  <c r="S33" i="4"/>
  <c r="AC33" i="3"/>
  <c r="O32" i="1" s="1"/>
  <c r="S32" i="4"/>
  <c r="AC32" i="3"/>
  <c r="O31" i="1" s="1"/>
  <c r="S40" i="4"/>
  <c r="AC40" i="3"/>
  <c r="O39" i="1" s="1"/>
  <c r="AC53" i="3"/>
  <c r="O52" i="1" s="1"/>
  <c r="S41" i="4"/>
  <c r="AC41" i="3"/>
  <c r="O40" i="1" s="1"/>
  <c r="S27" i="5"/>
  <c r="H26" i="1" s="1"/>
  <c r="V26" i="1" s="1"/>
  <c r="S27" i="4"/>
  <c r="AC27" i="3"/>
  <c r="O26" i="1" s="1"/>
  <c r="S19" i="4"/>
  <c r="AC19" i="3"/>
  <c r="O18" i="1" s="1"/>
  <c r="S24" i="4"/>
  <c r="AC24" i="3"/>
  <c r="O23" i="1" s="1"/>
  <c r="O10" i="6"/>
  <c r="J9" i="1" s="1"/>
  <c r="O14" i="6"/>
  <c r="J13" i="1" s="1"/>
  <c r="O26" i="6"/>
  <c r="J25" i="1" s="1"/>
  <c r="O38" i="6"/>
  <c r="J37" i="1" s="1"/>
  <c r="O46" i="6"/>
  <c r="J45" i="1" s="1"/>
  <c r="O54" i="6"/>
  <c r="J53" i="1" s="1"/>
  <c r="O66" i="6"/>
  <c r="J65" i="1" s="1"/>
  <c r="O7" i="6"/>
  <c r="J6" i="1" s="1"/>
  <c r="O11" i="6"/>
  <c r="J10" i="1" s="1"/>
  <c r="O23" i="6"/>
  <c r="J22" i="1" s="1"/>
  <c r="O27" i="6"/>
  <c r="J26" i="1" s="1"/>
  <c r="O35" i="6"/>
  <c r="J34" i="1" s="1"/>
  <c r="O47" i="6"/>
  <c r="J46" i="1" s="1"/>
  <c r="O51" i="6"/>
  <c r="J50" i="1" s="1"/>
  <c r="O55" i="6"/>
  <c r="J54" i="1" s="1"/>
  <c r="O67" i="6"/>
  <c r="J66" i="1" s="1"/>
  <c r="O4" i="6"/>
  <c r="J3" i="1" s="1"/>
  <c r="O8" i="6"/>
  <c r="J7" i="1" s="1"/>
  <c r="O12" i="6"/>
  <c r="J11" i="1" s="1"/>
  <c r="O16" i="6"/>
  <c r="J15" i="1" s="1"/>
  <c r="O20" i="6"/>
  <c r="J19" i="1" s="1"/>
  <c r="O24" i="6"/>
  <c r="J23" i="1" s="1"/>
  <c r="O28" i="6"/>
  <c r="J27" i="1" s="1"/>
  <c r="O32" i="6"/>
  <c r="J31" i="1" s="1"/>
  <c r="O36" i="6"/>
  <c r="J35" i="1" s="1"/>
  <c r="O40" i="6"/>
  <c r="J39" i="1" s="1"/>
  <c r="O44" i="6"/>
  <c r="J43" i="1" s="1"/>
  <c r="O48" i="6"/>
  <c r="J47" i="1" s="1"/>
  <c r="O52" i="6"/>
  <c r="J51" i="1" s="1"/>
  <c r="O56" i="6"/>
  <c r="J55" i="1" s="1"/>
  <c r="O60" i="6"/>
  <c r="J59" i="1" s="1"/>
  <c r="O64" i="6"/>
  <c r="J63" i="1" s="1"/>
  <c r="O68" i="6"/>
  <c r="J67" i="1" s="1"/>
  <c r="O6" i="6"/>
  <c r="J5" i="1" s="1"/>
  <c r="O18" i="6"/>
  <c r="J17" i="1" s="1"/>
  <c r="O22" i="6"/>
  <c r="J21" i="1" s="1"/>
  <c r="O30" i="6"/>
  <c r="J29" i="1" s="1"/>
  <c r="O34" i="6"/>
  <c r="J33" i="1" s="1"/>
  <c r="O42" i="6"/>
  <c r="J41" i="1" s="1"/>
  <c r="O50" i="6"/>
  <c r="J49" i="1" s="1"/>
  <c r="O58" i="6"/>
  <c r="J57" i="1" s="1"/>
  <c r="O62" i="6"/>
  <c r="J61" i="1" s="1"/>
  <c r="O15" i="6"/>
  <c r="J14" i="1" s="1"/>
  <c r="O19" i="6"/>
  <c r="J18" i="1" s="1"/>
  <c r="O31" i="6"/>
  <c r="J30" i="1" s="1"/>
  <c r="O39" i="6"/>
  <c r="J38" i="1" s="1"/>
  <c r="O43" i="6"/>
  <c r="J42" i="1" s="1"/>
  <c r="O59" i="6"/>
  <c r="J58" i="1" s="1"/>
  <c r="O63" i="6"/>
  <c r="J62" i="1" s="1"/>
  <c r="O5" i="6"/>
  <c r="J4" i="1" s="1"/>
  <c r="O9" i="6"/>
  <c r="J8" i="1" s="1"/>
  <c r="O13" i="6"/>
  <c r="J12" i="1" s="1"/>
  <c r="O17" i="6"/>
  <c r="J16" i="1" s="1"/>
  <c r="O21" i="6"/>
  <c r="J20" i="1" s="1"/>
  <c r="O25" i="6"/>
  <c r="J24" i="1" s="1"/>
  <c r="O29" i="6"/>
  <c r="J28" i="1" s="1"/>
  <c r="O33" i="6"/>
  <c r="J32" i="1" s="1"/>
  <c r="O37" i="6"/>
  <c r="J36" i="1" s="1"/>
  <c r="O41" i="6"/>
  <c r="J40" i="1" s="1"/>
  <c r="O45" i="6"/>
  <c r="J44" i="1" s="1"/>
  <c r="O49" i="6"/>
  <c r="J48" i="1" s="1"/>
  <c r="O53" i="6"/>
  <c r="J52" i="1" s="1"/>
  <c r="O57" i="6"/>
  <c r="J56" i="1" s="1"/>
  <c r="O61" i="6"/>
  <c r="J60" i="1" s="1"/>
  <c r="O65" i="6"/>
  <c r="J64" i="1" s="1"/>
  <c r="S23" i="4"/>
  <c r="AC23" i="3"/>
  <c r="O22" i="1" s="1"/>
  <c r="S29" i="5"/>
  <c r="H28" i="1" s="1"/>
  <c r="V28" i="1" s="1"/>
  <c r="S29" i="4"/>
  <c r="AC29" i="3"/>
  <c r="O28" i="1" s="1"/>
  <c r="AC52" i="3"/>
  <c r="O51" i="1" s="1"/>
  <c r="AC64" i="3"/>
  <c r="O63" i="1" s="1"/>
  <c r="R23" i="6"/>
  <c r="I22" i="1" s="1"/>
  <c r="W22" i="1" s="1"/>
  <c r="R39" i="6"/>
  <c r="I38" i="1" s="1"/>
  <c r="W38" i="1" s="1"/>
  <c r="R55" i="6"/>
  <c r="I54" i="1" s="1"/>
  <c r="W54" i="1" s="1"/>
  <c r="R7" i="6"/>
  <c r="I6" i="1" s="1"/>
  <c r="W6" i="1" s="1"/>
  <c r="R19" i="6"/>
  <c r="I18" i="1" s="1"/>
  <c r="W18" i="1" s="1"/>
  <c r="R35" i="6"/>
  <c r="I34" i="1" s="1"/>
  <c r="W34" i="1" s="1"/>
  <c r="R51" i="6"/>
  <c r="I50" i="1" s="1"/>
  <c r="W50" i="1" s="1"/>
  <c r="R67" i="6"/>
  <c r="I66" i="1" s="1"/>
  <c r="W66" i="1" s="1"/>
  <c r="R10" i="6"/>
  <c r="I9" i="1" s="1"/>
  <c r="W9" i="1" s="1"/>
  <c r="R66" i="6"/>
  <c r="I65" i="1" s="1"/>
  <c r="W65" i="1" s="1"/>
  <c r="R6" i="6"/>
  <c r="I5" i="1" s="1"/>
  <c r="W5" i="1" s="1"/>
  <c r="R15" i="6"/>
  <c r="I14" i="1" s="1"/>
  <c r="W14" i="1" s="1"/>
  <c r="R31" i="6"/>
  <c r="I30" i="1" s="1"/>
  <c r="W30" i="1" s="1"/>
  <c r="R47" i="6"/>
  <c r="I46" i="1" s="1"/>
  <c r="W46" i="1" s="1"/>
  <c r="R63" i="6"/>
  <c r="I62" i="1" s="1"/>
  <c r="W62" i="1" s="1"/>
  <c r="R11" i="6"/>
  <c r="I10" i="1" s="1"/>
  <c r="W10" i="1" s="1"/>
  <c r="R27" i="6"/>
  <c r="I26" i="1" s="1"/>
  <c r="W26" i="1" s="1"/>
  <c r="R43" i="6"/>
  <c r="I42" i="1" s="1"/>
  <c r="W42" i="1" s="1"/>
  <c r="R59" i="6"/>
  <c r="I58" i="1" s="1"/>
  <c r="W58" i="1" s="1"/>
  <c r="S4" i="4"/>
  <c r="Q66" i="4"/>
  <c r="P66" i="4" s="1"/>
  <c r="R66" i="4" s="1"/>
  <c r="S66" i="4" s="1"/>
  <c r="Q62" i="4"/>
  <c r="P62" i="4" s="1"/>
  <c r="R62" i="4" s="1"/>
  <c r="S62" i="4" s="1"/>
  <c r="Q58" i="4"/>
  <c r="P58" i="4" s="1"/>
  <c r="R58" i="4" s="1"/>
  <c r="S58" i="4" s="1"/>
  <c r="Q54" i="4"/>
  <c r="P54" i="4" s="1"/>
  <c r="R54" i="4" s="1"/>
  <c r="S54" i="4" s="1"/>
  <c r="Q50" i="4"/>
  <c r="P50" i="4" s="1"/>
  <c r="R50" i="4" s="1"/>
  <c r="S50" i="4" s="1"/>
  <c r="Q46" i="4"/>
  <c r="P46" i="4" s="1"/>
  <c r="R46" i="4" s="1"/>
  <c r="S46" i="4" s="1"/>
  <c r="Q42" i="4"/>
  <c r="P42" i="4" s="1"/>
  <c r="R42" i="4" s="1"/>
  <c r="S42" i="4" s="1"/>
  <c r="Q38" i="4"/>
  <c r="P38" i="4" s="1"/>
  <c r="R38" i="4" s="1"/>
  <c r="S38" i="4" s="1"/>
  <c r="Q34" i="4"/>
  <c r="P34" i="4" s="1"/>
  <c r="R34" i="4" s="1"/>
  <c r="S34" i="4" s="1"/>
  <c r="Q30" i="4"/>
  <c r="P30" i="4" s="1"/>
  <c r="R30" i="4" s="1"/>
  <c r="S30" i="4" s="1"/>
  <c r="Q26" i="4"/>
  <c r="P26" i="4" s="1"/>
  <c r="R26" i="4" s="1"/>
  <c r="S26" i="4" s="1"/>
  <c r="Q22" i="4"/>
  <c r="P22" i="4" s="1"/>
  <c r="R22" i="4" s="1"/>
  <c r="S22" i="4" s="1"/>
  <c r="Q18" i="4"/>
  <c r="P18" i="4" s="1"/>
  <c r="R18" i="4" s="1"/>
  <c r="S18" i="4" s="1"/>
  <c r="Q14" i="4"/>
  <c r="P14" i="4" s="1"/>
  <c r="R14" i="4" s="1"/>
  <c r="S14" i="4" s="1"/>
  <c r="Q10" i="4"/>
  <c r="P10" i="4" s="1"/>
  <c r="R10" i="4" s="1"/>
  <c r="S10" i="4" s="1"/>
  <c r="Q6" i="4"/>
  <c r="P6" i="4" s="1"/>
  <c r="R6" i="4" s="1"/>
  <c r="S6" i="4" s="1"/>
  <c r="Q65" i="4"/>
  <c r="P65" i="4" s="1"/>
  <c r="R65" i="4" s="1"/>
  <c r="S65" i="4" s="1"/>
  <c r="Q61" i="4"/>
  <c r="P61" i="4" s="1"/>
  <c r="R61" i="4" s="1"/>
  <c r="S61" i="4" s="1"/>
  <c r="Q57" i="4"/>
  <c r="P57" i="4" s="1"/>
  <c r="R57" i="4" s="1"/>
  <c r="S57" i="4" s="1"/>
  <c r="Q53" i="4"/>
  <c r="P53" i="4" s="1"/>
  <c r="R53" i="4" s="1"/>
  <c r="S53" i="4" s="1"/>
  <c r="Q49" i="4"/>
  <c r="P49" i="4" s="1"/>
  <c r="R49" i="4" s="1"/>
  <c r="S49" i="4" s="1"/>
  <c r="Q51" i="4"/>
  <c r="P51" i="4" s="1"/>
  <c r="R51" i="4" s="1"/>
  <c r="S51" i="4" s="1"/>
  <c r="Q52" i="4"/>
  <c r="P52" i="4" s="1"/>
  <c r="R52" i="4" s="1"/>
  <c r="S52" i="4" s="1"/>
  <c r="Q55" i="4"/>
  <c r="P55" i="4" s="1"/>
  <c r="R55" i="4" s="1"/>
  <c r="S55" i="4" s="1"/>
  <c r="Q56" i="4"/>
  <c r="P56" i="4" s="1"/>
  <c r="R56" i="4" s="1"/>
  <c r="S56" i="4" s="1"/>
  <c r="Q59" i="4"/>
  <c r="P59" i="4" s="1"/>
  <c r="R59" i="4" s="1"/>
  <c r="S59" i="4" s="1"/>
  <c r="Q60" i="4"/>
  <c r="P60" i="4" s="1"/>
  <c r="R60" i="4" s="1"/>
  <c r="S60" i="4" s="1"/>
  <c r="Q63" i="4"/>
  <c r="P63" i="4" s="1"/>
  <c r="R63" i="4" s="1"/>
  <c r="S63" i="4" s="1"/>
  <c r="Q64" i="4"/>
  <c r="P64" i="4" s="1"/>
  <c r="R64" i="4" s="1"/>
  <c r="S64" i="4" s="1"/>
  <c r="Q67" i="4"/>
  <c r="P67" i="4" s="1"/>
  <c r="R67" i="4" s="1"/>
  <c r="S67" i="4" s="1"/>
  <c r="Q68" i="4"/>
  <c r="P68" i="4" s="1"/>
  <c r="R68" i="4" s="1"/>
  <c r="S68" i="4" s="1"/>
  <c r="Q4" i="6"/>
  <c r="P4" i="6" s="1"/>
  <c r="R4" i="6" s="1"/>
  <c r="I3" i="1" s="1"/>
  <c r="W3" i="1" s="1"/>
  <c r="Q8" i="6"/>
  <c r="P8" i="6" s="1"/>
  <c r="R8" i="6" s="1"/>
  <c r="I7" i="1" s="1"/>
  <c r="W7" i="1" s="1"/>
  <c r="Q12" i="6"/>
  <c r="P12" i="6" s="1"/>
  <c r="R12" i="6" s="1"/>
  <c r="I11" i="1" s="1"/>
  <c r="W11" i="1" s="1"/>
  <c r="Q16" i="6"/>
  <c r="P16" i="6" s="1"/>
  <c r="R16" i="6" s="1"/>
  <c r="I15" i="1" s="1"/>
  <c r="W15" i="1" s="1"/>
  <c r="Q20" i="6"/>
  <c r="P20" i="6" s="1"/>
  <c r="R20" i="6" s="1"/>
  <c r="I19" i="1" s="1"/>
  <c r="W19" i="1" s="1"/>
  <c r="Q24" i="6"/>
  <c r="P24" i="6" s="1"/>
  <c r="R24" i="6" s="1"/>
  <c r="I23" i="1" s="1"/>
  <c r="W23" i="1" s="1"/>
  <c r="Q28" i="6"/>
  <c r="P28" i="6" s="1"/>
  <c r="R28" i="6" s="1"/>
  <c r="I27" i="1" s="1"/>
  <c r="W27" i="1" s="1"/>
  <c r="Q32" i="6"/>
  <c r="P32" i="6" s="1"/>
  <c r="R32" i="6" s="1"/>
  <c r="I31" i="1" s="1"/>
  <c r="W31" i="1" s="1"/>
  <c r="Q36" i="6"/>
  <c r="P36" i="6" s="1"/>
  <c r="R36" i="6" s="1"/>
  <c r="I35" i="1" s="1"/>
  <c r="W35" i="1" s="1"/>
  <c r="Q40" i="6"/>
  <c r="P40" i="6" s="1"/>
  <c r="R40" i="6" s="1"/>
  <c r="I39" i="1" s="1"/>
  <c r="W39" i="1" s="1"/>
  <c r="Q44" i="6"/>
  <c r="P44" i="6" s="1"/>
  <c r="R44" i="6" s="1"/>
  <c r="I43" i="1" s="1"/>
  <c r="W43" i="1" s="1"/>
  <c r="Q48" i="6"/>
  <c r="P48" i="6" s="1"/>
  <c r="R48" i="6" s="1"/>
  <c r="I47" i="1" s="1"/>
  <c r="W47" i="1" s="1"/>
  <c r="Q52" i="6"/>
  <c r="P52" i="6" s="1"/>
  <c r="R52" i="6" s="1"/>
  <c r="I51" i="1" s="1"/>
  <c r="W51" i="1" s="1"/>
  <c r="Q56" i="6"/>
  <c r="P56" i="6" s="1"/>
  <c r="R56" i="6" s="1"/>
  <c r="I55" i="1" s="1"/>
  <c r="W55" i="1" s="1"/>
  <c r="Q60" i="6"/>
  <c r="P60" i="6" s="1"/>
  <c r="R60" i="6" s="1"/>
  <c r="I59" i="1" s="1"/>
  <c r="W59" i="1" s="1"/>
  <c r="Q64" i="6"/>
  <c r="P64" i="6" s="1"/>
  <c r="R64" i="6" s="1"/>
  <c r="I63" i="1" s="1"/>
  <c r="W63" i="1" s="1"/>
  <c r="Q68" i="6"/>
  <c r="P68" i="6" s="1"/>
  <c r="R68" i="6" s="1"/>
  <c r="I67" i="1" s="1"/>
  <c r="W67" i="1" s="1"/>
  <c r="Q5" i="6"/>
  <c r="P5" i="6" s="1"/>
  <c r="R5" i="6" s="1"/>
  <c r="I4" i="1" s="1"/>
  <c r="W4" i="1" s="1"/>
  <c r="Q9" i="6"/>
  <c r="P9" i="6" s="1"/>
  <c r="R9" i="6" s="1"/>
  <c r="I8" i="1" s="1"/>
  <c r="W8" i="1" s="1"/>
  <c r="Q13" i="6"/>
  <c r="P13" i="6" s="1"/>
  <c r="R13" i="6" s="1"/>
  <c r="I12" i="1" s="1"/>
  <c r="W12" i="1" s="1"/>
  <c r="Q17" i="6"/>
  <c r="P17" i="6" s="1"/>
  <c r="R17" i="6" s="1"/>
  <c r="I16" i="1" s="1"/>
  <c r="W16" i="1" s="1"/>
  <c r="Q21" i="6"/>
  <c r="P21" i="6" s="1"/>
  <c r="R21" i="6" s="1"/>
  <c r="I20" i="1" s="1"/>
  <c r="W20" i="1" s="1"/>
  <c r="Q25" i="6"/>
  <c r="P25" i="6" s="1"/>
  <c r="R25" i="6" s="1"/>
  <c r="I24" i="1" s="1"/>
  <c r="W24" i="1" s="1"/>
  <c r="Q29" i="6"/>
  <c r="P29" i="6" s="1"/>
  <c r="R29" i="6" s="1"/>
  <c r="I28" i="1" s="1"/>
  <c r="W28" i="1" s="1"/>
  <c r="Q33" i="6"/>
  <c r="P33" i="6" s="1"/>
  <c r="R33" i="6" s="1"/>
  <c r="I32" i="1" s="1"/>
  <c r="W32" i="1" s="1"/>
  <c r="Q37" i="6"/>
  <c r="P37" i="6" s="1"/>
  <c r="R37" i="6" s="1"/>
  <c r="I36" i="1" s="1"/>
  <c r="W36" i="1" s="1"/>
  <c r="Q41" i="6"/>
  <c r="P41" i="6" s="1"/>
  <c r="R41" i="6" s="1"/>
  <c r="I40" i="1" s="1"/>
  <c r="W40" i="1" s="1"/>
  <c r="Q45" i="6"/>
  <c r="P45" i="6" s="1"/>
  <c r="R45" i="6" s="1"/>
  <c r="I44" i="1" s="1"/>
  <c r="W44" i="1" s="1"/>
  <c r="Q49" i="6"/>
  <c r="P49" i="6" s="1"/>
  <c r="R49" i="6" s="1"/>
  <c r="I48" i="1" s="1"/>
  <c r="W48" i="1" s="1"/>
  <c r="Q53" i="6"/>
  <c r="P53" i="6" s="1"/>
  <c r="R53" i="6" s="1"/>
  <c r="I52" i="1" s="1"/>
  <c r="W52" i="1" s="1"/>
  <c r="Q57" i="6"/>
  <c r="P57" i="6" s="1"/>
  <c r="R57" i="6" s="1"/>
  <c r="I56" i="1" s="1"/>
  <c r="W56" i="1" s="1"/>
  <c r="Q61" i="6"/>
  <c r="P61" i="6" s="1"/>
  <c r="R61" i="6" s="1"/>
  <c r="I60" i="1" s="1"/>
  <c r="W60" i="1" s="1"/>
  <c r="Q65" i="6"/>
  <c r="P65" i="6" s="1"/>
  <c r="R65" i="6" s="1"/>
  <c r="I64" i="1" s="1"/>
  <c r="W64" i="1" s="1"/>
  <c r="Q14" i="6"/>
  <c r="P14" i="6" s="1"/>
  <c r="R14" i="6" s="1"/>
  <c r="I13" i="1" s="1"/>
  <c r="W13" i="1" s="1"/>
  <c r="Q18" i="6"/>
  <c r="P18" i="6" s="1"/>
  <c r="R18" i="6" s="1"/>
  <c r="I17" i="1" s="1"/>
  <c r="W17" i="1" s="1"/>
  <c r="Q22" i="6"/>
  <c r="P22" i="6" s="1"/>
  <c r="R22" i="6" s="1"/>
  <c r="I21" i="1" s="1"/>
  <c r="W21" i="1" s="1"/>
  <c r="Q26" i="6"/>
  <c r="P26" i="6" s="1"/>
  <c r="R26" i="6" s="1"/>
  <c r="I25" i="1" s="1"/>
  <c r="W25" i="1" s="1"/>
  <c r="Q30" i="6"/>
  <c r="P30" i="6" s="1"/>
  <c r="R30" i="6" s="1"/>
  <c r="I29" i="1" s="1"/>
  <c r="W29" i="1" s="1"/>
  <c r="Q34" i="6"/>
  <c r="P34" i="6" s="1"/>
  <c r="R34" i="6" s="1"/>
  <c r="I33" i="1" s="1"/>
  <c r="W33" i="1" s="1"/>
  <c r="Q38" i="6"/>
  <c r="P38" i="6" s="1"/>
  <c r="R38" i="6" s="1"/>
  <c r="I37" i="1" s="1"/>
  <c r="W37" i="1" s="1"/>
  <c r="Q42" i="6"/>
  <c r="P42" i="6" s="1"/>
  <c r="R42" i="6" s="1"/>
  <c r="I41" i="1" s="1"/>
  <c r="W41" i="1" s="1"/>
  <c r="Q46" i="6"/>
  <c r="P46" i="6" s="1"/>
  <c r="R46" i="6" s="1"/>
  <c r="I45" i="1" s="1"/>
  <c r="W45" i="1" s="1"/>
  <c r="Q50" i="6"/>
  <c r="P50" i="6" s="1"/>
  <c r="R50" i="6" s="1"/>
  <c r="I49" i="1" s="1"/>
  <c r="W49" i="1" s="1"/>
  <c r="Q54" i="6"/>
  <c r="P54" i="6" s="1"/>
  <c r="R54" i="6" s="1"/>
  <c r="I53" i="1" s="1"/>
  <c r="W53" i="1" s="1"/>
  <c r="Q58" i="6"/>
  <c r="P58" i="6" s="1"/>
  <c r="R58" i="6" s="1"/>
  <c r="I57" i="1" s="1"/>
  <c r="W57" i="1" s="1"/>
  <c r="Q62" i="6"/>
  <c r="P62" i="6" s="1"/>
  <c r="R62" i="6" s="1"/>
  <c r="I61" i="1" s="1"/>
  <c r="W61" i="1" s="1"/>
  <c r="Q19" i="3"/>
  <c r="P19" i="3" s="1"/>
  <c r="R19" i="3" s="1"/>
  <c r="L18" i="1" s="1"/>
  <c r="P18" i="1" s="1"/>
  <c r="Q35" i="3"/>
  <c r="P35" i="3" s="1"/>
  <c r="R35" i="3" s="1"/>
  <c r="L34" i="1" s="1"/>
  <c r="Q43" i="3"/>
  <c r="P43" i="3" s="1"/>
  <c r="R43" i="3" s="1"/>
  <c r="L42" i="1" s="1"/>
  <c r="Q6" i="3"/>
  <c r="P6" i="3" s="1"/>
  <c r="R6" i="3" s="1"/>
  <c r="S6" i="3" s="1"/>
  <c r="Q22" i="3"/>
  <c r="P22" i="3" s="1"/>
  <c r="R22" i="3" s="1"/>
  <c r="S22" i="3" s="1"/>
  <c r="Q30" i="3"/>
  <c r="P30" i="3" s="1"/>
  <c r="R30" i="3" s="1"/>
  <c r="S30" i="3" s="1"/>
  <c r="Q38" i="3"/>
  <c r="P38" i="3" s="1"/>
  <c r="R38" i="3" s="1"/>
  <c r="S38" i="3" s="1"/>
  <c r="Q59" i="3"/>
  <c r="P59" i="3" s="1"/>
  <c r="R59" i="3" s="1"/>
  <c r="S59" i="3" s="1"/>
  <c r="Q10" i="3"/>
  <c r="P10" i="3" s="1"/>
  <c r="R10" i="3" s="1"/>
  <c r="S10" i="3" s="1"/>
  <c r="Q18" i="3"/>
  <c r="P18" i="3" s="1"/>
  <c r="R18" i="3" s="1"/>
  <c r="S18" i="3" s="1"/>
  <c r="Q26" i="3"/>
  <c r="P26" i="3" s="1"/>
  <c r="R26" i="3" s="1"/>
  <c r="S26" i="3" s="1"/>
  <c r="Q34" i="3"/>
  <c r="P34" i="3" s="1"/>
  <c r="R34" i="3" s="1"/>
  <c r="S34" i="3" s="1"/>
  <c r="Q42" i="3"/>
  <c r="P42" i="3" s="1"/>
  <c r="R42" i="3" s="1"/>
  <c r="S42" i="3" s="1"/>
  <c r="Q51" i="3"/>
  <c r="P51" i="3" s="1"/>
  <c r="R51" i="3" s="1"/>
  <c r="L50" i="1" s="1"/>
  <c r="Q67" i="3"/>
  <c r="P67" i="3" s="1"/>
  <c r="R67" i="3" s="1"/>
  <c r="L66" i="1" s="1"/>
  <c r="Q27" i="3"/>
  <c r="P27" i="3" s="1"/>
  <c r="R27" i="3" s="1"/>
  <c r="L26" i="1" s="1"/>
  <c r="Q55" i="3"/>
  <c r="P55" i="3" s="1"/>
  <c r="R55" i="3" s="1"/>
  <c r="L54" i="1" s="1"/>
  <c r="Q14" i="3"/>
  <c r="P14" i="3" s="1"/>
  <c r="R14" i="3" s="1"/>
  <c r="S14" i="3" s="1"/>
  <c r="Q46" i="3"/>
  <c r="P46" i="3" s="1"/>
  <c r="R46" i="3" s="1"/>
  <c r="S46" i="3" s="1"/>
  <c r="Q7" i="3"/>
  <c r="P7" i="3" s="1"/>
  <c r="R7" i="3" s="1"/>
  <c r="S7" i="3" s="1"/>
  <c r="Q15" i="3"/>
  <c r="P15" i="3" s="1"/>
  <c r="R15" i="3" s="1"/>
  <c r="S15" i="3" s="1"/>
  <c r="Q23" i="3"/>
  <c r="P23" i="3" s="1"/>
  <c r="R23" i="3" s="1"/>
  <c r="S23" i="3" s="1"/>
  <c r="Q31" i="3"/>
  <c r="P31" i="3" s="1"/>
  <c r="R31" i="3" s="1"/>
  <c r="S31" i="3" s="1"/>
  <c r="Q39" i="3"/>
  <c r="P39" i="3" s="1"/>
  <c r="R39" i="3" s="1"/>
  <c r="S39" i="3" s="1"/>
  <c r="Q47" i="3"/>
  <c r="P47" i="3" s="1"/>
  <c r="R47" i="3" s="1"/>
  <c r="S47" i="3" s="1"/>
  <c r="Q63" i="3"/>
  <c r="P63" i="3" s="1"/>
  <c r="R63" i="3" s="1"/>
  <c r="S63" i="3" s="1"/>
  <c r="L65" i="1"/>
  <c r="S11" i="3"/>
  <c r="Q4" i="3"/>
  <c r="P4" i="3" s="1"/>
  <c r="R4" i="3" s="1"/>
  <c r="L3" i="1" s="1"/>
  <c r="Q8" i="3"/>
  <c r="P8" i="3" s="1"/>
  <c r="R8" i="3" s="1"/>
  <c r="L7" i="1" s="1"/>
  <c r="Q12" i="3"/>
  <c r="P12" i="3" s="1"/>
  <c r="R12" i="3" s="1"/>
  <c r="L11" i="1" s="1"/>
  <c r="Q16" i="3"/>
  <c r="P16" i="3" s="1"/>
  <c r="R16" i="3" s="1"/>
  <c r="L15" i="1" s="1"/>
  <c r="Q20" i="3"/>
  <c r="P20" i="3" s="1"/>
  <c r="R20" i="3" s="1"/>
  <c r="L19" i="1" s="1"/>
  <c r="Q24" i="3"/>
  <c r="P24" i="3" s="1"/>
  <c r="R24" i="3" s="1"/>
  <c r="L23" i="1" s="1"/>
  <c r="Q28" i="3"/>
  <c r="P28" i="3" s="1"/>
  <c r="R28" i="3" s="1"/>
  <c r="L27" i="1" s="1"/>
  <c r="Q32" i="3"/>
  <c r="P32" i="3" s="1"/>
  <c r="R32" i="3" s="1"/>
  <c r="L31" i="1" s="1"/>
  <c r="Q36" i="3"/>
  <c r="P36" i="3" s="1"/>
  <c r="R36" i="3" s="1"/>
  <c r="L35" i="1" s="1"/>
  <c r="Q40" i="3"/>
  <c r="P40" i="3" s="1"/>
  <c r="R40" i="3" s="1"/>
  <c r="L39" i="1" s="1"/>
  <c r="Q44" i="3"/>
  <c r="P44" i="3" s="1"/>
  <c r="R44" i="3" s="1"/>
  <c r="L43" i="1" s="1"/>
  <c r="Q48" i="3"/>
  <c r="P48" i="3" s="1"/>
  <c r="R48" i="3" s="1"/>
  <c r="L47" i="1" s="1"/>
  <c r="Q52" i="3"/>
  <c r="P52" i="3" s="1"/>
  <c r="R52" i="3" s="1"/>
  <c r="L51" i="1" s="1"/>
  <c r="Q56" i="3"/>
  <c r="P56" i="3" s="1"/>
  <c r="R56" i="3" s="1"/>
  <c r="L55" i="1" s="1"/>
  <c r="Q60" i="3"/>
  <c r="P60" i="3" s="1"/>
  <c r="R60" i="3" s="1"/>
  <c r="L59" i="1" s="1"/>
  <c r="Q64" i="3"/>
  <c r="P64" i="3" s="1"/>
  <c r="R64" i="3" s="1"/>
  <c r="L63" i="1" s="1"/>
  <c r="Q68" i="3"/>
  <c r="P68" i="3" s="1"/>
  <c r="R68" i="3" s="1"/>
  <c r="L67" i="1" s="1"/>
  <c r="Q5" i="3"/>
  <c r="P5" i="3" s="1"/>
  <c r="R5" i="3" s="1"/>
  <c r="L4" i="1" s="1"/>
  <c r="Q9" i="3"/>
  <c r="P9" i="3" s="1"/>
  <c r="R9" i="3" s="1"/>
  <c r="L8" i="1" s="1"/>
  <c r="Q13" i="3"/>
  <c r="P13" i="3" s="1"/>
  <c r="R13" i="3" s="1"/>
  <c r="L12" i="1" s="1"/>
  <c r="Q17" i="3"/>
  <c r="P17" i="3" s="1"/>
  <c r="R17" i="3" s="1"/>
  <c r="L16" i="1" s="1"/>
  <c r="Q21" i="3"/>
  <c r="P21" i="3" s="1"/>
  <c r="R21" i="3" s="1"/>
  <c r="L20" i="1" s="1"/>
  <c r="Q25" i="3"/>
  <c r="P25" i="3" s="1"/>
  <c r="R25" i="3" s="1"/>
  <c r="L24" i="1" s="1"/>
  <c r="Q29" i="3"/>
  <c r="P29" i="3" s="1"/>
  <c r="R29" i="3" s="1"/>
  <c r="L28" i="1" s="1"/>
  <c r="Q33" i="3"/>
  <c r="P33" i="3" s="1"/>
  <c r="R33" i="3" s="1"/>
  <c r="L32" i="1" s="1"/>
  <c r="P32" i="1" s="1"/>
  <c r="Q37" i="3"/>
  <c r="P37" i="3" s="1"/>
  <c r="R37" i="3" s="1"/>
  <c r="L36" i="1" s="1"/>
  <c r="Q41" i="3"/>
  <c r="P41" i="3" s="1"/>
  <c r="R41" i="3" s="1"/>
  <c r="L40" i="1" s="1"/>
  <c r="Q45" i="3"/>
  <c r="P45" i="3" s="1"/>
  <c r="R45" i="3" s="1"/>
  <c r="L44" i="1" s="1"/>
  <c r="Q49" i="3"/>
  <c r="P49" i="3" s="1"/>
  <c r="R49" i="3" s="1"/>
  <c r="L48" i="1" s="1"/>
  <c r="Q53" i="3"/>
  <c r="P53" i="3" s="1"/>
  <c r="R53" i="3" s="1"/>
  <c r="L52" i="1" s="1"/>
  <c r="P52" i="1" s="1"/>
  <c r="Q57" i="3"/>
  <c r="P57" i="3" s="1"/>
  <c r="R57" i="3" s="1"/>
  <c r="L56" i="1" s="1"/>
  <c r="Q61" i="3"/>
  <c r="P61" i="3" s="1"/>
  <c r="R61" i="3" s="1"/>
  <c r="L60" i="1" s="1"/>
  <c r="Q65" i="3"/>
  <c r="P65" i="3" s="1"/>
  <c r="R65" i="3" s="1"/>
  <c r="L64" i="1" s="1"/>
  <c r="Q50" i="3"/>
  <c r="P50" i="3" s="1"/>
  <c r="R50" i="3" s="1"/>
  <c r="L49" i="1" s="1"/>
  <c r="Q54" i="3"/>
  <c r="P54" i="3" s="1"/>
  <c r="R54" i="3" s="1"/>
  <c r="L53" i="1" s="1"/>
  <c r="P53" i="1" s="1"/>
  <c r="Q53" i="1" s="1"/>
  <c r="Q58" i="3"/>
  <c r="P58" i="3" s="1"/>
  <c r="R58" i="3" s="1"/>
  <c r="L57" i="1" s="1"/>
  <c r="Q62" i="3"/>
  <c r="P62" i="3" s="1"/>
  <c r="R62" i="3" s="1"/>
  <c r="L61" i="1" s="1"/>
  <c r="F4" i="1"/>
  <c r="U4" i="1" s="1"/>
  <c r="F20" i="1"/>
  <c r="U20" i="1" s="1"/>
  <c r="F36" i="1"/>
  <c r="U36" i="1" s="1"/>
  <c r="F32" i="1"/>
  <c r="U32" i="1" s="1"/>
  <c r="F12" i="1"/>
  <c r="U12" i="1" s="1"/>
  <c r="F28" i="1"/>
  <c r="U28" i="1" s="1"/>
  <c r="F44" i="1"/>
  <c r="U44" i="1" s="1"/>
  <c r="F16" i="1"/>
  <c r="U16" i="1" s="1"/>
  <c r="F24" i="1"/>
  <c r="U24" i="1" s="1"/>
  <c r="F40" i="1"/>
  <c r="U40" i="1" s="1"/>
  <c r="F10" i="1"/>
  <c r="U10" i="1" s="1"/>
  <c r="F14" i="1"/>
  <c r="U14" i="1" s="1"/>
  <c r="F26" i="1"/>
  <c r="U26" i="1" s="1"/>
  <c r="F30" i="1"/>
  <c r="U30" i="1" s="1"/>
  <c r="F42" i="1"/>
  <c r="U42" i="1" s="1"/>
  <c r="F46" i="1"/>
  <c r="U46" i="1" s="1"/>
  <c r="F8" i="1"/>
  <c r="U8" i="1" s="1"/>
  <c r="F19" i="1"/>
  <c r="U19" i="1" s="1"/>
  <c r="F35" i="1"/>
  <c r="U35" i="1" s="1"/>
  <c r="S32" i="5"/>
  <c r="H31" i="1" s="1"/>
  <c r="V31" i="1" s="1"/>
  <c r="S7" i="5"/>
  <c r="H6" i="1" s="1"/>
  <c r="V6" i="1" s="1"/>
  <c r="S12" i="5"/>
  <c r="H11" i="1" s="1"/>
  <c r="V11" i="1" s="1"/>
  <c r="S23" i="5"/>
  <c r="H22" i="1" s="1"/>
  <c r="V22" i="1" s="1"/>
  <c r="S28" i="5"/>
  <c r="H27" i="1" s="1"/>
  <c r="V27" i="1" s="1"/>
  <c r="S39" i="5"/>
  <c r="H38" i="1" s="1"/>
  <c r="V38" i="1" s="1"/>
  <c r="S44" i="5"/>
  <c r="H43" i="1" s="1"/>
  <c r="V43" i="1" s="1"/>
  <c r="S48" i="5"/>
  <c r="H47" i="1" s="1"/>
  <c r="V47" i="1" s="1"/>
  <c r="S16" i="5"/>
  <c r="H15" i="1" s="1"/>
  <c r="V15" i="1" s="1"/>
  <c r="S8" i="5"/>
  <c r="H7" i="1" s="1"/>
  <c r="V7" i="1" s="1"/>
  <c r="S19" i="5"/>
  <c r="H18" i="1" s="1"/>
  <c r="V18" i="1" s="1"/>
  <c r="S24" i="5"/>
  <c r="H23" i="1" s="1"/>
  <c r="V23" i="1" s="1"/>
  <c r="S35" i="5"/>
  <c r="H34" i="1" s="1"/>
  <c r="V34" i="1" s="1"/>
  <c r="S40" i="5"/>
  <c r="H39" i="1" s="1"/>
  <c r="V39" i="1" s="1"/>
  <c r="S4" i="5"/>
  <c r="H3" i="1" s="1"/>
  <c r="V3" i="1" s="1"/>
  <c r="Q66" i="5"/>
  <c r="P66" i="5" s="1"/>
  <c r="Q62" i="5"/>
  <c r="P62" i="5" s="1"/>
  <c r="Q58" i="5"/>
  <c r="P58" i="5" s="1"/>
  <c r="Q54" i="5"/>
  <c r="P54" i="5" s="1"/>
  <c r="Q50" i="5"/>
  <c r="P50" i="5" s="1"/>
  <c r="Q46" i="5"/>
  <c r="P46" i="5" s="1"/>
  <c r="Q42" i="5"/>
  <c r="P42" i="5" s="1"/>
  <c r="Q38" i="5"/>
  <c r="P38" i="5" s="1"/>
  <c r="Q34" i="5"/>
  <c r="P34" i="5" s="1"/>
  <c r="Q30" i="5"/>
  <c r="P30" i="5" s="1"/>
  <c r="Q26" i="5"/>
  <c r="P26" i="5" s="1"/>
  <c r="Q22" i="5"/>
  <c r="P22" i="5" s="1"/>
  <c r="Q18" i="5"/>
  <c r="P18" i="5" s="1"/>
  <c r="Q14" i="5"/>
  <c r="P14" i="5" s="1"/>
  <c r="Q10" i="5"/>
  <c r="P10" i="5" s="1"/>
  <c r="Q6" i="5"/>
  <c r="P6" i="5" s="1"/>
  <c r="Q65" i="5"/>
  <c r="P65" i="5" s="1"/>
  <c r="Q61" i="5"/>
  <c r="P61" i="5" s="1"/>
  <c r="Q57" i="5"/>
  <c r="P57" i="5" s="1"/>
  <c r="Q53" i="5"/>
  <c r="P53" i="5" s="1"/>
  <c r="Q49" i="5"/>
  <c r="P49" i="5" s="1"/>
  <c r="Q51" i="5"/>
  <c r="P51" i="5" s="1"/>
  <c r="Q52" i="5"/>
  <c r="P52" i="5" s="1"/>
  <c r="Q55" i="5"/>
  <c r="P55" i="5" s="1"/>
  <c r="Q56" i="5"/>
  <c r="P56" i="5" s="1"/>
  <c r="Q59" i="5"/>
  <c r="P59" i="5" s="1"/>
  <c r="Q60" i="5"/>
  <c r="P60" i="5" s="1"/>
  <c r="Q63" i="5"/>
  <c r="P63" i="5" s="1"/>
  <c r="Q64" i="5"/>
  <c r="P64" i="5" s="1"/>
  <c r="Q67" i="5"/>
  <c r="P67" i="5" s="1"/>
  <c r="Q68" i="5"/>
  <c r="P68" i="5" s="1"/>
  <c r="C6" i="1"/>
  <c r="C4" i="1"/>
  <c r="P4" i="2"/>
  <c r="P12" i="1" l="1"/>
  <c r="Q12" i="1" s="1"/>
  <c r="AA12" i="1" s="1"/>
  <c r="L12" i="7" s="1"/>
  <c r="P11" i="1"/>
  <c r="Q11" i="1" s="1"/>
  <c r="AA11" i="1" s="1"/>
  <c r="L11" i="7" s="1"/>
  <c r="P7" i="1"/>
  <c r="Q7" i="1" s="1"/>
  <c r="AA7" i="1" s="1"/>
  <c r="L7" i="7" s="1"/>
  <c r="P8" i="1"/>
  <c r="Q8" i="1" s="1"/>
  <c r="AA8" i="1" s="1"/>
  <c r="L8" i="7" s="1"/>
  <c r="R6" i="1"/>
  <c r="S6" i="1" s="1"/>
  <c r="Z6" i="1" s="1"/>
  <c r="P20" i="1"/>
  <c r="Q20" i="1" s="1"/>
  <c r="AA20" i="1" s="1"/>
  <c r="L20" i="7" s="1"/>
  <c r="P50" i="1"/>
  <c r="Q50" i="1" s="1"/>
  <c r="AA50" i="1" s="1"/>
  <c r="L50" i="7" s="1"/>
  <c r="P36" i="1"/>
  <c r="Q36" i="1" s="1"/>
  <c r="AA36" i="1" s="1"/>
  <c r="L36" i="7" s="1"/>
  <c r="P64" i="1"/>
  <c r="P61" i="1"/>
  <c r="Q61" i="1" s="1"/>
  <c r="AA61" i="1" s="1"/>
  <c r="L61" i="7" s="1"/>
  <c r="P19" i="1"/>
  <c r="Q19" i="1" s="1"/>
  <c r="AA19" i="1" s="1"/>
  <c r="L19" i="7" s="1"/>
  <c r="P35" i="1"/>
  <c r="Q35" i="1" s="1"/>
  <c r="AA35" i="1" s="1"/>
  <c r="L35" i="7" s="1"/>
  <c r="P34" i="1"/>
  <c r="Q34" i="1" s="1"/>
  <c r="AA34" i="1" s="1"/>
  <c r="L34" i="7" s="1"/>
  <c r="P49" i="1"/>
  <c r="Q49" i="1" s="1"/>
  <c r="AA49" i="1" s="1"/>
  <c r="L49" i="7" s="1"/>
  <c r="P48" i="1"/>
  <c r="Q48" i="1" s="1"/>
  <c r="AA48" i="1" s="1"/>
  <c r="L48" i="7" s="1"/>
  <c r="P47" i="1"/>
  <c r="Q47" i="1" s="1"/>
  <c r="AA47" i="1" s="1"/>
  <c r="L47" i="7" s="1"/>
  <c r="P57" i="1"/>
  <c r="Q57" i="1" s="1"/>
  <c r="AA57" i="1" s="1"/>
  <c r="L57" i="7" s="1"/>
  <c r="P56" i="1"/>
  <c r="Q56" i="1" s="1"/>
  <c r="AA56" i="1" s="1"/>
  <c r="L56" i="7" s="1"/>
  <c r="P55" i="1"/>
  <c r="Q55" i="1" s="1"/>
  <c r="AA55" i="1" s="1"/>
  <c r="L55" i="7" s="1"/>
  <c r="P54" i="1"/>
  <c r="Q54" i="1" s="1"/>
  <c r="AA54" i="1" s="1"/>
  <c r="L54" i="7" s="1"/>
  <c r="P60" i="1"/>
  <c r="Q60" i="1" s="1"/>
  <c r="AA60" i="1" s="1"/>
  <c r="L60" i="7" s="1"/>
  <c r="P43" i="1"/>
  <c r="Q43" i="1" s="1"/>
  <c r="AA43" i="1" s="1"/>
  <c r="L43" i="7" s="1"/>
  <c r="P42" i="1"/>
  <c r="Q42" i="1" s="1"/>
  <c r="AA42" i="1" s="1"/>
  <c r="L42" i="7" s="1"/>
  <c r="P16" i="1"/>
  <c r="P67" i="1"/>
  <c r="Q67" i="1" s="1"/>
  <c r="P4" i="1"/>
  <c r="Q4" i="1" s="1"/>
  <c r="AA4" i="1" s="1"/>
  <c r="L4" i="7" s="1"/>
  <c r="P39" i="1"/>
  <c r="Q39" i="1" s="1"/>
  <c r="R4" i="1"/>
  <c r="S4" i="1" s="1"/>
  <c r="Z4" i="1" s="1"/>
  <c r="P44" i="1"/>
  <c r="Q44" i="1" s="1"/>
  <c r="P28" i="1"/>
  <c r="Q28" i="1" s="1"/>
  <c r="P63" i="1"/>
  <c r="Q63" i="1" s="1"/>
  <c r="P31" i="1"/>
  <c r="Q31" i="1" s="1"/>
  <c r="P15" i="1"/>
  <c r="P26" i="1"/>
  <c r="Q26" i="1" s="1"/>
  <c r="P24" i="1"/>
  <c r="Q24" i="1" s="1"/>
  <c r="AA24" i="1" s="1"/>
  <c r="L24" i="7" s="1"/>
  <c r="P27" i="1"/>
  <c r="P65" i="1"/>
  <c r="P66" i="1"/>
  <c r="P51" i="1"/>
  <c r="Q51" i="1" s="1"/>
  <c r="P23" i="1"/>
  <c r="Q23" i="1" s="1"/>
  <c r="AA23" i="1" s="1"/>
  <c r="L23" i="7" s="1"/>
  <c r="P40" i="1"/>
  <c r="Q40" i="1" s="1"/>
  <c r="AA40" i="1" s="1"/>
  <c r="L40" i="7" s="1"/>
  <c r="P59" i="1"/>
  <c r="Q59" i="1" s="1"/>
  <c r="AA59" i="1" s="1"/>
  <c r="L59" i="7" s="1"/>
  <c r="P3" i="1"/>
  <c r="Q3" i="1" s="1"/>
  <c r="AA3" i="1" s="1"/>
  <c r="L3" i="7" s="1"/>
  <c r="H57" i="7"/>
  <c r="H41" i="7"/>
  <c r="H25" i="7"/>
  <c r="H64" i="7"/>
  <c r="H48" i="7"/>
  <c r="H32" i="7"/>
  <c r="H16" i="7"/>
  <c r="H67" i="7"/>
  <c r="H51" i="7"/>
  <c r="H35" i="7"/>
  <c r="H19" i="7"/>
  <c r="H3" i="7"/>
  <c r="H10" i="7"/>
  <c r="H14" i="7"/>
  <c r="H66" i="7"/>
  <c r="H6" i="7"/>
  <c r="H53" i="7"/>
  <c r="H37" i="7"/>
  <c r="H21" i="7"/>
  <c r="H60" i="7"/>
  <c r="H44" i="7"/>
  <c r="H28" i="7"/>
  <c r="H12" i="7"/>
  <c r="H63" i="7"/>
  <c r="H47" i="7"/>
  <c r="H31" i="7"/>
  <c r="H15" i="7"/>
  <c r="H58" i="7"/>
  <c r="H62" i="7"/>
  <c r="H5" i="7"/>
  <c r="H50" i="7"/>
  <c r="H54" i="7"/>
  <c r="H49" i="7"/>
  <c r="H33" i="7"/>
  <c r="H17" i="7"/>
  <c r="H56" i="7"/>
  <c r="H40" i="7"/>
  <c r="H24" i="7"/>
  <c r="H8" i="7"/>
  <c r="H59" i="7"/>
  <c r="H43" i="7"/>
  <c r="H27" i="7"/>
  <c r="H11" i="7"/>
  <c r="H42" i="7"/>
  <c r="H46" i="7"/>
  <c r="H65" i="7"/>
  <c r="H34" i="7"/>
  <c r="H38" i="7"/>
  <c r="H61" i="7"/>
  <c r="H45" i="7"/>
  <c r="H29" i="7"/>
  <c r="H13" i="7"/>
  <c r="H52" i="7"/>
  <c r="H36" i="7"/>
  <c r="H20" i="7"/>
  <c r="H4" i="7"/>
  <c r="H55" i="7"/>
  <c r="H39" i="7"/>
  <c r="H23" i="7"/>
  <c r="H7" i="7"/>
  <c r="H26" i="7"/>
  <c r="H30" i="7"/>
  <c r="H9" i="7"/>
  <c r="H18" i="7"/>
  <c r="H22" i="7"/>
  <c r="G3" i="7"/>
  <c r="G18" i="7"/>
  <c r="G43" i="7"/>
  <c r="G11" i="7"/>
  <c r="G39" i="7"/>
  <c r="G7" i="7"/>
  <c r="G38" i="7"/>
  <c r="G6" i="7"/>
  <c r="G28" i="7"/>
  <c r="G34" i="7"/>
  <c r="G15" i="7"/>
  <c r="G27" i="7"/>
  <c r="G31" i="7"/>
  <c r="G23" i="7"/>
  <c r="G47" i="7"/>
  <c r="G22" i="7"/>
  <c r="G26" i="7"/>
  <c r="G44" i="7"/>
  <c r="F35" i="7"/>
  <c r="F42" i="7"/>
  <c r="F10" i="7"/>
  <c r="F44" i="7"/>
  <c r="F36" i="7"/>
  <c r="F19" i="7"/>
  <c r="F30" i="7"/>
  <c r="F40" i="7"/>
  <c r="F28" i="7"/>
  <c r="F20" i="7"/>
  <c r="F8" i="7"/>
  <c r="F26" i="7"/>
  <c r="F24" i="7"/>
  <c r="F12" i="7"/>
  <c r="F4" i="7"/>
  <c r="F46" i="7"/>
  <c r="F14" i="7"/>
  <c r="F16" i="7"/>
  <c r="F32" i="7"/>
  <c r="AA64" i="1"/>
  <c r="L64" i="7" s="1"/>
  <c r="AA53" i="1"/>
  <c r="L53" i="7" s="1"/>
  <c r="AA10" i="1"/>
  <c r="L10" i="7" s="1"/>
  <c r="Q32" i="1"/>
  <c r="Q52" i="1"/>
  <c r="Q18" i="1"/>
  <c r="S39" i="6"/>
  <c r="K38" i="1" s="1"/>
  <c r="X38" i="1" s="1"/>
  <c r="S23" i="6"/>
  <c r="K22" i="1" s="1"/>
  <c r="X22" i="1" s="1"/>
  <c r="S55" i="6"/>
  <c r="K54" i="1" s="1"/>
  <c r="X54" i="1" s="1"/>
  <c r="S42" i="6"/>
  <c r="K41" i="1" s="1"/>
  <c r="X41" i="1" s="1"/>
  <c r="S65" i="6"/>
  <c r="K64" i="1" s="1"/>
  <c r="X64" i="1" s="1"/>
  <c r="S33" i="6"/>
  <c r="K32" i="1" s="1"/>
  <c r="X32" i="1" s="1"/>
  <c r="S68" i="6"/>
  <c r="K67" i="1" s="1"/>
  <c r="X67" i="1" s="1"/>
  <c r="S36" i="6"/>
  <c r="K35" i="1" s="1"/>
  <c r="X35" i="1" s="1"/>
  <c r="S4" i="6"/>
  <c r="K3" i="1" s="1"/>
  <c r="X3" i="1" s="1"/>
  <c r="S67" i="6"/>
  <c r="K66" i="1" s="1"/>
  <c r="X66" i="1" s="1"/>
  <c r="S54" i="6"/>
  <c r="K53" i="1" s="1"/>
  <c r="X53" i="1" s="1"/>
  <c r="S22" i="6"/>
  <c r="K21" i="1" s="1"/>
  <c r="X21" i="1" s="1"/>
  <c r="S45" i="6"/>
  <c r="K44" i="1" s="1"/>
  <c r="X44" i="1" s="1"/>
  <c r="S13" i="6"/>
  <c r="K12" i="1" s="1"/>
  <c r="X12" i="1" s="1"/>
  <c r="S48" i="6"/>
  <c r="K47" i="1" s="1"/>
  <c r="X47" i="1" s="1"/>
  <c r="S16" i="6"/>
  <c r="K15" i="1" s="1"/>
  <c r="X15" i="1" s="1"/>
  <c r="S59" i="6"/>
  <c r="K58" i="1" s="1"/>
  <c r="X58" i="1" s="1"/>
  <c r="S63" i="6"/>
  <c r="K62" i="1" s="1"/>
  <c r="X62" i="1" s="1"/>
  <c r="S6" i="6"/>
  <c r="K5" i="1" s="1"/>
  <c r="X5" i="1" s="1"/>
  <c r="S50" i="6"/>
  <c r="K49" i="1" s="1"/>
  <c r="X49" i="1" s="1"/>
  <c r="S34" i="6"/>
  <c r="K33" i="1" s="1"/>
  <c r="X33" i="1" s="1"/>
  <c r="S18" i="6"/>
  <c r="K17" i="1" s="1"/>
  <c r="X17" i="1" s="1"/>
  <c r="S57" i="6"/>
  <c r="K56" i="1" s="1"/>
  <c r="X56" i="1" s="1"/>
  <c r="S41" i="6"/>
  <c r="K40" i="1" s="1"/>
  <c r="X40" i="1" s="1"/>
  <c r="S25" i="6"/>
  <c r="K24" i="1" s="1"/>
  <c r="X24" i="1" s="1"/>
  <c r="S9" i="6"/>
  <c r="K8" i="1" s="1"/>
  <c r="X8" i="1" s="1"/>
  <c r="S60" i="6"/>
  <c r="K59" i="1" s="1"/>
  <c r="X59" i="1" s="1"/>
  <c r="S44" i="6"/>
  <c r="K43" i="1" s="1"/>
  <c r="X43" i="1" s="1"/>
  <c r="S28" i="6"/>
  <c r="K27" i="1" s="1"/>
  <c r="X27" i="1" s="1"/>
  <c r="S12" i="6"/>
  <c r="K11" i="1" s="1"/>
  <c r="X11" i="1" s="1"/>
  <c r="S43" i="6"/>
  <c r="K42" i="1" s="1"/>
  <c r="X42" i="1" s="1"/>
  <c r="S47" i="6"/>
  <c r="K46" i="1" s="1"/>
  <c r="X46" i="1" s="1"/>
  <c r="S66" i="6"/>
  <c r="K65" i="1" s="1"/>
  <c r="X65" i="1" s="1"/>
  <c r="S35" i="6"/>
  <c r="K34" i="1" s="1"/>
  <c r="X34" i="1" s="1"/>
  <c r="S58" i="6"/>
  <c r="K57" i="1" s="1"/>
  <c r="X57" i="1" s="1"/>
  <c r="S26" i="6"/>
  <c r="K25" i="1" s="1"/>
  <c r="X25" i="1" s="1"/>
  <c r="S49" i="6"/>
  <c r="K48" i="1" s="1"/>
  <c r="X48" i="1" s="1"/>
  <c r="S17" i="6"/>
  <c r="K16" i="1" s="1"/>
  <c r="X16" i="1" s="1"/>
  <c r="S52" i="6"/>
  <c r="K51" i="1" s="1"/>
  <c r="X51" i="1" s="1"/>
  <c r="S20" i="6"/>
  <c r="K19" i="1" s="1"/>
  <c r="X19" i="1" s="1"/>
  <c r="S11" i="6"/>
  <c r="K10" i="1" s="1"/>
  <c r="X10" i="1" s="1"/>
  <c r="S15" i="6"/>
  <c r="K14" i="1" s="1"/>
  <c r="X14" i="1" s="1"/>
  <c r="S7" i="6"/>
  <c r="K6" i="1" s="1"/>
  <c r="X6" i="1" s="1"/>
  <c r="S38" i="6"/>
  <c r="K37" i="1" s="1"/>
  <c r="X37" i="1" s="1"/>
  <c r="S61" i="6"/>
  <c r="K60" i="1" s="1"/>
  <c r="X60" i="1" s="1"/>
  <c r="S29" i="6"/>
  <c r="K28" i="1" s="1"/>
  <c r="X28" i="1" s="1"/>
  <c r="S64" i="6"/>
  <c r="K63" i="1" s="1"/>
  <c r="X63" i="1" s="1"/>
  <c r="S32" i="6"/>
  <c r="K31" i="1" s="1"/>
  <c r="X31" i="1" s="1"/>
  <c r="S51" i="6"/>
  <c r="K50" i="1" s="1"/>
  <c r="X50" i="1" s="1"/>
  <c r="S62" i="6"/>
  <c r="K61" i="1" s="1"/>
  <c r="X61" i="1" s="1"/>
  <c r="S46" i="6"/>
  <c r="K45" i="1" s="1"/>
  <c r="X45" i="1" s="1"/>
  <c r="S30" i="6"/>
  <c r="K29" i="1" s="1"/>
  <c r="X29" i="1" s="1"/>
  <c r="S14" i="6"/>
  <c r="K13" i="1" s="1"/>
  <c r="X13" i="1" s="1"/>
  <c r="S53" i="6"/>
  <c r="K52" i="1" s="1"/>
  <c r="X52" i="1" s="1"/>
  <c r="S37" i="6"/>
  <c r="K36" i="1" s="1"/>
  <c r="X36" i="1" s="1"/>
  <c r="S21" i="6"/>
  <c r="K20" i="1" s="1"/>
  <c r="X20" i="1" s="1"/>
  <c r="S5" i="6"/>
  <c r="K4" i="1" s="1"/>
  <c r="X4" i="1" s="1"/>
  <c r="S56" i="6"/>
  <c r="K55" i="1" s="1"/>
  <c r="X55" i="1" s="1"/>
  <c r="S40" i="6"/>
  <c r="K39" i="1" s="1"/>
  <c r="X39" i="1" s="1"/>
  <c r="S24" i="6"/>
  <c r="K23" i="1" s="1"/>
  <c r="X23" i="1" s="1"/>
  <c r="S8" i="6"/>
  <c r="K7" i="1" s="1"/>
  <c r="X7" i="1" s="1"/>
  <c r="S27" i="6"/>
  <c r="K26" i="1" s="1"/>
  <c r="X26" i="1" s="1"/>
  <c r="S31" i="6"/>
  <c r="K30" i="1" s="1"/>
  <c r="X30" i="1" s="1"/>
  <c r="S10" i="6"/>
  <c r="K9" i="1" s="1"/>
  <c r="X9" i="1" s="1"/>
  <c r="S19" i="6"/>
  <c r="K18" i="1" s="1"/>
  <c r="X18" i="1" s="1"/>
  <c r="L41" i="1"/>
  <c r="P41" i="1" s="1"/>
  <c r="Q41" i="1" s="1"/>
  <c r="N30" i="1"/>
  <c r="Y30" i="1" s="1"/>
  <c r="N38" i="1"/>
  <c r="Y38" i="1" s="1"/>
  <c r="N6" i="1"/>
  <c r="Y6" i="1" s="1"/>
  <c r="N33" i="1"/>
  <c r="Y33" i="1" s="1"/>
  <c r="N58" i="1"/>
  <c r="Y58" i="1" s="1"/>
  <c r="N5" i="1"/>
  <c r="Y5" i="1" s="1"/>
  <c r="N45" i="1"/>
  <c r="Y45" i="1" s="1"/>
  <c r="N25" i="1"/>
  <c r="Y25" i="1" s="1"/>
  <c r="N62" i="1"/>
  <c r="Y62" i="1" s="1"/>
  <c r="N22" i="1"/>
  <c r="Y22" i="1" s="1"/>
  <c r="N13" i="1"/>
  <c r="Y13" i="1" s="1"/>
  <c r="N17" i="1"/>
  <c r="Y17" i="1" s="1"/>
  <c r="N29" i="1"/>
  <c r="Y29" i="1" s="1"/>
  <c r="N37" i="1"/>
  <c r="Y37" i="1" s="1"/>
  <c r="N10" i="1"/>
  <c r="Y10" i="1" s="1"/>
  <c r="N46" i="1"/>
  <c r="Y46" i="1" s="1"/>
  <c r="N14" i="1"/>
  <c r="Y14" i="1" s="1"/>
  <c r="N41" i="1"/>
  <c r="Y41" i="1" s="1"/>
  <c r="N9" i="1"/>
  <c r="Y9" i="1" s="1"/>
  <c r="N21" i="1"/>
  <c r="Y21" i="1" s="1"/>
  <c r="L33" i="1"/>
  <c r="P33" i="1" s="1"/>
  <c r="Q33" i="1" s="1"/>
  <c r="L17" i="1"/>
  <c r="S55" i="3"/>
  <c r="L21" i="1"/>
  <c r="L9" i="1"/>
  <c r="P9" i="1" s="1"/>
  <c r="Q9" i="1" s="1"/>
  <c r="S19" i="3"/>
  <c r="S35" i="3"/>
  <c r="L22" i="1"/>
  <c r="L46" i="1"/>
  <c r="L62" i="1"/>
  <c r="P62" i="1" s="1"/>
  <c r="Q62" i="1" s="1"/>
  <c r="L29" i="1"/>
  <c r="S51" i="3"/>
  <c r="S67" i="3"/>
  <c r="L13" i="1"/>
  <c r="P13" i="1" s="1"/>
  <c r="Q13" i="1" s="1"/>
  <c r="L14" i="1"/>
  <c r="P14" i="1" s="1"/>
  <c r="Q14" i="1" s="1"/>
  <c r="L5" i="1"/>
  <c r="L45" i="1"/>
  <c r="L30" i="1"/>
  <c r="L25" i="1"/>
  <c r="S27" i="3"/>
  <c r="L38" i="1"/>
  <c r="L6" i="1"/>
  <c r="P6" i="1" s="1"/>
  <c r="Q6" i="1" s="1"/>
  <c r="S43" i="3"/>
  <c r="L37" i="1"/>
  <c r="L58" i="1"/>
  <c r="P58" i="1" s="1"/>
  <c r="Q58" i="1" s="1"/>
  <c r="S58" i="3"/>
  <c r="S45" i="3"/>
  <c r="S13" i="3"/>
  <c r="S48" i="3"/>
  <c r="S16" i="3"/>
  <c r="S57" i="3"/>
  <c r="S25" i="3"/>
  <c r="S60" i="3"/>
  <c r="S28" i="3"/>
  <c r="S62" i="3"/>
  <c r="S65" i="3"/>
  <c r="S49" i="3"/>
  <c r="S33" i="3"/>
  <c r="S17" i="3"/>
  <c r="S68" i="3"/>
  <c r="S52" i="3"/>
  <c r="S36" i="3"/>
  <c r="S20" i="3"/>
  <c r="S4" i="3"/>
  <c r="S61" i="3"/>
  <c r="S29" i="3"/>
  <c r="S64" i="3"/>
  <c r="S32" i="3"/>
  <c r="S54" i="3"/>
  <c r="S41" i="3"/>
  <c r="S9" i="3"/>
  <c r="S44" i="3"/>
  <c r="S12" i="3"/>
  <c r="S50" i="3"/>
  <c r="S53" i="3"/>
  <c r="S37" i="3"/>
  <c r="S21" i="3"/>
  <c r="S5" i="3"/>
  <c r="S56" i="3"/>
  <c r="S40" i="3"/>
  <c r="S24" i="3"/>
  <c r="S8" i="3"/>
  <c r="R63" i="5"/>
  <c r="F62" i="1" s="1"/>
  <c r="U62" i="1" s="1"/>
  <c r="R53" i="5"/>
  <c r="F52" i="1" s="1"/>
  <c r="U52" i="1" s="1"/>
  <c r="R22" i="5"/>
  <c r="F21" i="1" s="1"/>
  <c r="U21" i="1" s="1"/>
  <c r="R54" i="5"/>
  <c r="S54" i="5" s="1"/>
  <c r="H53" i="1" s="1"/>
  <c r="V53" i="1" s="1"/>
  <c r="R68" i="5"/>
  <c r="S68" i="5" s="1"/>
  <c r="H67" i="1" s="1"/>
  <c r="V67" i="1" s="1"/>
  <c r="R52" i="5"/>
  <c r="S52" i="5" s="1"/>
  <c r="H51" i="1" s="1"/>
  <c r="V51" i="1" s="1"/>
  <c r="R10" i="5"/>
  <c r="F9" i="1" s="1"/>
  <c r="U9" i="1" s="1"/>
  <c r="R42" i="5"/>
  <c r="F41" i="1" s="1"/>
  <c r="U41" i="1" s="1"/>
  <c r="R67" i="5"/>
  <c r="S67" i="5" s="1"/>
  <c r="H66" i="1" s="1"/>
  <c r="V66" i="1" s="1"/>
  <c r="R59" i="5"/>
  <c r="S59" i="5" s="1"/>
  <c r="H58" i="1" s="1"/>
  <c r="V58" i="1" s="1"/>
  <c r="R51" i="5"/>
  <c r="F50" i="1" s="1"/>
  <c r="U50" i="1" s="1"/>
  <c r="R61" i="5"/>
  <c r="F60" i="1" s="1"/>
  <c r="U60" i="1" s="1"/>
  <c r="R14" i="5"/>
  <c r="S14" i="5" s="1"/>
  <c r="H13" i="1" s="1"/>
  <c r="V13" i="1" s="1"/>
  <c r="R30" i="5"/>
  <c r="F29" i="1" s="1"/>
  <c r="U29" i="1" s="1"/>
  <c r="R46" i="5"/>
  <c r="F45" i="1" s="1"/>
  <c r="U45" i="1" s="1"/>
  <c r="R62" i="5"/>
  <c r="S62" i="5" s="1"/>
  <c r="H61" i="1" s="1"/>
  <c r="V61" i="1" s="1"/>
  <c r="R55" i="5"/>
  <c r="F54" i="1" s="1"/>
  <c r="U54" i="1" s="1"/>
  <c r="R6" i="5"/>
  <c r="S6" i="5" s="1"/>
  <c r="H5" i="1" s="1"/>
  <c r="V5" i="1" s="1"/>
  <c r="R38" i="5"/>
  <c r="F37" i="1" s="1"/>
  <c r="U37" i="1" s="1"/>
  <c r="R60" i="5"/>
  <c r="S60" i="5" s="1"/>
  <c r="H59" i="1" s="1"/>
  <c r="V59" i="1" s="1"/>
  <c r="R57" i="5"/>
  <c r="S57" i="5" s="1"/>
  <c r="H56" i="1" s="1"/>
  <c r="V56" i="1" s="1"/>
  <c r="R26" i="5"/>
  <c r="F25" i="1" s="1"/>
  <c r="U25" i="1" s="1"/>
  <c r="R58" i="5"/>
  <c r="S58" i="5" s="1"/>
  <c r="H57" i="1" s="1"/>
  <c r="V57" i="1" s="1"/>
  <c r="R64" i="5"/>
  <c r="S64" i="5" s="1"/>
  <c r="H63" i="1" s="1"/>
  <c r="V63" i="1" s="1"/>
  <c r="R56" i="5"/>
  <c r="F55" i="1" s="1"/>
  <c r="U55" i="1" s="1"/>
  <c r="R49" i="5"/>
  <c r="F48" i="1" s="1"/>
  <c r="U48" i="1" s="1"/>
  <c r="R65" i="5"/>
  <c r="S65" i="5" s="1"/>
  <c r="H64" i="1" s="1"/>
  <c r="V64" i="1" s="1"/>
  <c r="R18" i="5"/>
  <c r="F17" i="1" s="1"/>
  <c r="U17" i="1" s="1"/>
  <c r="R34" i="5"/>
  <c r="S34" i="5" s="1"/>
  <c r="H33" i="1" s="1"/>
  <c r="V33" i="1" s="1"/>
  <c r="R50" i="5"/>
  <c r="F49" i="1" s="1"/>
  <c r="U49" i="1" s="1"/>
  <c r="R66" i="5"/>
  <c r="F65" i="1" s="1"/>
  <c r="U65" i="1" s="1"/>
  <c r="R4" i="2"/>
  <c r="C3" i="1" s="1"/>
  <c r="R3" i="1" s="1"/>
  <c r="P6" i="2"/>
  <c r="P9" i="2"/>
  <c r="P38" i="1" l="1"/>
  <c r="Q38" i="1" s="1"/>
  <c r="AA38" i="1" s="1"/>
  <c r="L38" i="7" s="1"/>
  <c r="P46" i="1"/>
  <c r="Q46" i="1" s="1"/>
  <c r="AA46" i="1" s="1"/>
  <c r="L46" i="7" s="1"/>
  <c r="P25" i="1"/>
  <c r="Q25" i="1" s="1"/>
  <c r="AA25" i="1" s="1"/>
  <c r="L25" i="7" s="1"/>
  <c r="P29" i="1"/>
  <c r="Q29" i="1" s="1"/>
  <c r="AA29" i="1" s="1"/>
  <c r="L29" i="7" s="1"/>
  <c r="P30" i="1"/>
  <c r="Q30" i="1" s="1"/>
  <c r="AA30" i="1" s="1"/>
  <c r="L30" i="7" s="1"/>
  <c r="P17" i="1"/>
  <c r="Q17" i="1" s="1"/>
  <c r="AA17" i="1" s="1"/>
  <c r="L17" i="7" s="1"/>
  <c r="P45" i="1"/>
  <c r="Q45" i="1" s="1"/>
  <c r="AA45" i="1" s="1"/>
  <c r="L45" i="7" s="1"/>
  <c r="P37" i="1"/>
  <c r="Q37" i="1" s="1"/>
  <c r="AA37" i="1" s="1"/>
  <c r="L37" i="7" s="1"/>
  <c r="P5" i="1"/>
  <c r="Q5" i="1" s="1"/>
  <c r="AA5" i="1" s="1"/>
  <c r="L5" i="7" s="1"/>
  <c r="P22" i="1"/>
  <c r="Q22" i="1" s="1"/>
  <c r="AA22" i="1" s="1"/>
  <c r="L22" i="7" s="1"/>
  <c r="P21" i="1"/>
  <c r="Q21" i="1" s="1"/>
  <c r="AA21" i="1" s="1"/>
  <c r="L21" i="7" s="1"/>
  <c r="Q66" i="1"/>
  <c r="AA66" i="1" s="1"/>
  <c r="L66" i="7" s="1"/>
  <c r="Q65" i="1"/>
  <c r="AA65" i="1" s="1"/>
  <c r="L65" i="7" s="1"/>
  <c r="Q16" i="1"/>
  <c r="AA16" i="1" s="1"/>
  <c r="L16" i="7" s="1"/>
  <c r="Q15" i="1"/>
  <c r="AA15" i="1" s="1"/>
  <c r="L15" i="7" s="1"/>
  <c r="Q27" i="1"/>
  <c r="AA27" i="1" s="1"/>
  <c r="L27" i="7" s="1"/>
  <c r="K4" i="7"/>
  <c r="K6" i="7"/>
  <c r="J21" i="7"/>
  <c r="J46" i="7"/>
  <c r="J17" i="7"/>
  <c r="J25" i="7"/>
  <c r="J33" i="7"/>
  <c r="J9" i="7"/>
  <c r="J10" i="7"/>
  <c r="J13" i="7"/>
  <c r="J45" i="7"/>
  <c r="J6" i="7"/>
  <c r="J41" i="7"/>
  <c r="J37" i="7"/>
  <c r="J22" i="7"/>
  <c r="J5" i="7"/>
  <c r="J38" i="7"/>
  <c r="J14" i="7"/>
  <c r="J29" i="7"/>
  <c r="J62" i="7"/>
  <c r="J58" i="7"/>
  <c r="J30" i="7"/>
  <c r="I26" i="7"/>
  <c r="I55" i="7"/>
  <c r="I52" i="7"/>
  <c r="I61" i="7"/>
  <c r="I28" i="7"/>
  <c r="I14" i="7"/>
  <c r="I16" i="7"/>
  <c r="I34" i="7"/>
  <c r="I11" i="7"/>
  <c r="I8" i="7"/>
  <c r="I17" i="7"/>
  <c r="I62" i="7"/>
  <c r="I12" i="7"/>
  <c r="I66" i="7"/>
  <c r="I32" i="7"/>
  <c r="I22" i="7"/>
  <c r="I18" i="7"/>
  <c r="I7" i="7"/>
  <c r="I4" i="7"/>
  <c r="I13" i="7"/>
  <c r="I50" i="7"/>
  <c r="I60" i="7"/>
  <c r="I10" i="7"/>
  <c r="I48" i="7"/>
  <c r="I65" i="7"/>
  <c r="I27" i="7"/>
  <c r="I24" i="7"/>
  <c r="I33" i="7"/>
  <c r="I58" i="7"/>
  <c r="I44" i="7"/>
  <c r="I3" i="7"/>
  <c r="I64" i="7"/>
  <c r="I38" i="7"/>
  <c r="I9" i="7"/>
  <c r="I23" i="7"/>
  <c r="I20" i="7"/>
  <c r="I29" i="7"/>
  <c r="I31" i="7"/>
  <c r="I37" i="7"/>
  <c r="I19" i="7"/>
  <c r="I25" i="7"/>
  <c r="I46" i="7"/>
  <c r="I43" i="7"/>
  <c r="I40" i="7"/>
  <c r="I49" i="7"/>
  <c r="I15" i="7"/>
  <c r="I21" i="7"/>
  <c r="I35" i="7"/>
  <c r="I41" i="7"/>
  <c r="I30" i="7"/>
  <c r="I39" i="7"/>
  <c r="I36" i="7"/>
  <c r="I45" i="7"/>
  <c r="I63" i="7"/>
  <c r="I6" i="7"/>
  <c r="I51" i="7"/>
  <c r="I57" i="7"/>
  <c r="I42" i="7"/>
  <c r="I59" i="7"/>
  <c r="I56" i="7"/>
  <c r="I5" i="7"/>
  <c r="I47" i="7"/>
  <c r="I53" i="7"/>
  <c r="I67" i="7"/>
  <c r="I54" i="7"/>
  <c r="G64" i="7"/>
  <c r="G33" i="7"/>
  <c r="G56" i="7"/>
  <c r="G13" i="7"/>
  <c r="G66" i="7"/>
  <c r="G67" i="7"/>
  <c r="G63" i="7"/>
  <c r="G59" i="7"/>
  <c r="G61" i="7"/>
  <c r="G53" i="7"/>
  <c r="G57" i="7"/>
  <c r="G5" i="7"/>
  <c r="G58" i="7"/>
  <c r="G51" i="7"/>
  <c r="F49" i="7"/>
  <c r="F25" i="7"/>
  <c r="F52" i="7"/>
  <c r="F62" i="7"/>
  <c r="F48" i="7"/>
  <c r="F29" i="7"/>
  <c r="F55" i="7"/>
  <c r="F54" i="7"/>
  <c r="F17" i="7"/>
  <c r="F60" i="7"/>
  <c r="F41" i="7"/>
  <c r="F65" i="7"/>
  <c r="F37" i="7"/>
  <c r="F45" i="7"/>
  <c r="F50" i="7"/>
  <c r="F9" i="7"/>
  <c r="F21" i="7"/>
  <c r="AA9" i="1"/>
  <c r="L9" i="7" s="1"/>
  <c r="AA52" i="1"/>
  <c r="L52" i="7" s="1"/>
  <c r="AA28" i="1"/>
  <c r="L28" i="7" s="1"/>
  <c r="AA67" i="1"/>
  <c r="L67" i="7" s="1"/>
  <c r="AA14" i="1"/>
  <c r="L14" i="7" s="1"/>
  <c r="AA18" i="1"/>
  <c r="L18" i="7" s="1"/>
  <c r="AA31" i="1"/>
  <c r="L31" i="7" s="1"/>
  <c r="AA58" i="1"/>
  <c r="L58" i="7" s="1"/>
  <c r="AA33" i="1"/>
  <c r="L33" i="7" s="1"/>
  <c r="AA51" i="1"/>
  <c r="L51" i="7" s="1"/>
  <c r="AA44" i="1"/>
  <c r="L44" i="7" s="1"/>
  <c r="AA41" i="1"/>
  <c r="L41" i="7" s="1"/>
  <c r="AA39" i="1"/>
  <c r="L39" i="7" s="1"/>
  <c r="AA6" i="1"/>
  <c r="L6" i="7" s="1"/>
  <c r="AA13" i="1"/>
  <c r="L13" i="7" s="1"/>
  <c r="AA62" i="1"/>
  <c r="L62" i="7" s="1"/>
  <c r="AA63" i="1"/>
  <c r="L63" i="7" s="1"/>
  <c r="AA26" i="1"/>
  <c r="L26" i="7" s="1"/>
  <c r="AA32" i="1"/>
  <c r="L32" i="7" s="1"/>
  <c r="N55" i="1"/>
  <c r="Y55" i="1" s="1"/>
  <c r="N52" i="1"/>
  <c r="Y52" i="1" s="1"/>
  <c r="N8" i="1"/>
  <c r="Y8" i="1" s="1"/>
  <c r="N63" i="1"/>
  <c r="Y63" i="1" s="1"/>
  <c r="N19" i="1"/>
  <c r="Y19" i="1" s="1"/>
  <c r="N16" i="1"/>
  <c r="Y16" i="1" s="1"/>
  <c r="N61" i="1"/>
  <c r="Y61" i="1" s="1"/>
  <c r="N56" i="1"/>
  <c r="Y56" i="1" s="1"/>
  <c r="N44" i="1"/>
  <c r="Y44" i="1" s="1"/>
  <c r="N42" i="1"/>
  <c r="Y42" i="1" s="1"/>
  <c r="N34" i="1"/>
  <c r="Y34" i="1" s="1"/>
  <c r="N54" i="1"/>
  <c r="Y54" i="1" s="1"/>
  <c r="N7" i="1"/>
  <c r="Y7" i="1" s="1"/>
  <c r="N49" i="1"/>
  <c r="Y49" i="1" s="1"/>
  <c r="N28" i="1"/>
  <c r="Y28" i="1" s="1"/>
  <c r="N18" i="1"/>
  <c r="Y18" i="1" s="1"/>
  <c r="N66" i="1"/>
  <c r="Y66" i="1" s="1"/>
  <c r="N39" i="1"/>
  <c r="Y39" i="1" s="1"/>
  <c r="N36" i="1"/>
  <c r="Y36" i="1" s="1"/>
  <c r="N43" i="1"/>
  <c r="Y43" i="1" s="1"/>
  <c r="N31" i="1"/>
  <c r="Y31" i="1" s="1"/>
  <c r="N3" i="1"/>
  <c r="Y3" i="1" s="1"/>
  <c r="N67" i="1"/>
  <c r="Y67" i="1" s="1"/>
  <c r="N64" i="1"/>
  <c r="Y64" i="1" s="1"/>
  <c r="N24" i="1"/>
  <c r="Y24" i="1" s="1"/>
  <c r="N12" i="1"/>
  <c r="Y12" i="1" s="1"/>
  <c r="N26" i="1"/>
  <c r="Y26" i="1" s="1"/>
  <c r="N50" i="1"/>
  <c r="Y50" i="1" s="1"/>
  <c r="N4" i="1"/>
  <c r="Y4" i="1" s="1"/>
  <c r="N40" i="1"/>
  <c r="Y40" i="1" s="1"/>
  <c r="N35" i="1"/>
  <c r="Y35" i="1" s="1"/>
  <c r="N32" i="1"/>
  <c r="Y32" i="1" s="1"/>
  <c r="N27" i="1"/>
  <c r="Y27" i="1" s="1"/>
  <c r="N15" i="1"/>
  <c r="Y15" i="1" s="1"/>
  <c r="N57" i="1"/>
  <c r="Y57" i="1" s="1"/>
  <c r="N23" i="1"/>
  <c r="Y23" i="1" s="1"/>
  <c r="N20" i="1"/>
  <c r="Y20" i="1" s="1"/>
  <c r="N11" i="1"/>
  <c r="Y11" i="1" s="1"/>
  <c r="N53" i="1"/>
  <c r="Y53" i="1" s="1"/>
  <c r="N60" i="1"/>
  <c r="Y60" i="1" s="1"/>
  <c r="N51" i="1"/>
  <c r="Y51" i="1" s="1"/>
  <c r="N48" i="1"/>
  <c r="Y48" i="1" s="1"/>
  <c r="N59" i="1"/>
  <c r="Y59" i="1" s="1"/>
  <c r="N47" i="1"/>
  <c r="Y47" i="1" s="1"/>
  <c r="F33" i="1"/>
  <c r="U33" i="1" s="1"/>
  <c r="F66" i="1"/>
  <c r="U66" i="1" s="1"/>
  <c r="S56" i="5"/>
  <c r="H55" i="1" s="1"/>
  <c r="V55" i="1" s="1"/>
  <c r="F56" i="1"/>
  <c r="U56" i="1" s="1"/>
  <c r="S55" i="5"/>
  <c r="H54" i="1" s="1"/>
  <c r="V54" i="1" s="1"/>
  <c r="F67" i="1"/>
  <c r="U67" i="1" s="1"/>
  <c r="S63" i="5"/>
  <c r="H62" i="1" s="1"/>
  <c r="V62" i="1" s="1"/>
  <c r="F13" i="1"/>
  <c r="U13" i="1" s="1"/>
  <c r="S61" i="5"/>
  <c r="H60" i="1" s="1"/>
  <c r="V60" i="1" s="1"/>
  <c r="S49" i="5"/>
  <c r="H48" i="1" s="1"/>
  <c r="V48" i="1" s="1"/>
  <c r="S42" i="5"/>
  <c r="H41" i="1" s="1"/>
  <c r="V41" i="1" s="1"/>
  <c r="F59" i="1"/>
  <c r="U59" i="1" s="1"/>
  <c r="S22" i="5"/>
  <c r="H21" i="1" s="1"/>
  <c r="V21" i="1" s="1"/>
  <c r="F64" i="1"/>
  <c r="U64" i="1" s="1"/>
  <c r="S10" i="5"/>
  <c r="H9" i="1" s="1"/>
  <c r="V9" i="1" s="1"/>
  <c r="S46" i="5"/>
  <c r="H45" i="1" s="1"/>
  <c r="V45" i="1" s="1"/>
  <c r="S38" i="5"/>
  <c r="H37" i="1" s="1"/>
  <c r="V37" i="1" s="1"/>
  <c r="S66" i="5"/>
  <c r="H65" i="1" s="1"/>
  <c r="V65" i="1" s="1"/>
  <c r="F51" i="1"/>
  <c r="U51" i="1" s="1"/>
  <c r="F57" i="1"/>
  <c r="U57" i="1" s="1"/>
  <c r="S51" i="5"/>
  <c r="H50" i="1" s="1"/>
  <c r="V50" i="1" s="1"/>
  <c r="F63" i="1"/>
  <c r="U63" i="1" s="1"/>
  <c r="F61" i="1"/>
  <c r="U61" i="1" s="1"/>
  <c r="F53" i="1"/>
  <c r="U53" i="1" s="1"/>
  <c r="S50" i="5"/>
  <c r="H49" i="1" s="1"/>
  <c r="V49" i="1" s="1"/>
  <c r="S53" i="5"/>
  <c r="H52" i="1" s="1"/>
  <c r="V52" i="1" s="1"/>
  <c r="S18" i="5"/>
  <c r="H17" i="1" s="1"/>
  <c r="V17" i="1" s="1"/>
  <c r="S30" i="5"/>
  <c r="H29" i="1" s="1"/>
  <c r="V29" i="1" s="1"/>
  <c r="F5" i="1"/>
  <c r="U5" i="1" s="1"/>
  <c r="F58" i="1"/>
  <c r="U58" i="1" s="1"/>
  <c r="S26" i="5"/>
  <c r="H25" i="1" s="1"/>
  <c r="V25" i="1" s="1"/>
  <c r="S4" i="2"/>
  <c r="E3" i="1" s="1"/>
  <c r="T3" i="1" s="1"/>
  <c r="R9" i="2"/>
  <c r="S9" i="2" s="1"/>
  <c r="E8" i="1" s="1"/>
  <c r="T8" i="1" s="1"/>
  <c r="R6" i="2"/>
  <c r="C5" i="1" s="1"/>
  <c r="R5" i="1" s="1"/>
  <c r="P8" i="2"/>
  <c r="P11" i="2"/>
  <c r="D6" i="7" l="1"/>
  <c r="J27" i="7"/>
  <c r="J4" i="7"/>
  <c r="D4" i="7" s="1"/>
  <c r="J66" i="7"/>
  <c r="J7" i="7"/>
  <c r="J55" i="7"/>
  <c r="J47" i="7"/>
  <c r="J23" i="7"/>
  <c r="J64" i="7"/>
  <c r="J18" i="7"/>
  <c r="J63" i="7"/>
  <c r="J59" i="7"/>
  <c r="J53" i="7"/>
  <c r="J57" i="7"/>
  <c r="J35" i="7"/>
  <c r="J26" i="7"/>
  <c r="J67" i="7"/>
  <c r="J36" i="7"/>
  <c r="J28" i="7"/>
  <c r="J34" i="7"/>
  <c r="J61" i="7"/>
  <c r="J8" i="7"/>
  <c r="J51" i="7"/>
  <c r="J20" i="7"/>
  <c r="J24" i="7"/>
  <c r="J31" i="7"/>
  <c r="J44" i="7"/>
  <c r="J19" i="7"/>
  <c r="J60" i="7"/>
  <c r="J32" i="7"/>
  <c r="J50" i="7"/>
  <c r="J43" i="7"/>
  <c r="J54" i="7"/>
  <c r="J56" i="7"/>
  <c r="J48" i="7"/>
  <c r="J11" i="7"/>
  <c r="J15" i="7"/>
  <c r="J40" i="7"/>
  <c r="J12" i="7"/>
  <c r="J3" i="7"/>
  <c r="J39" i="7"/>
  <c r="J49" i="7"/>
  <c r="J42" i="7"/>
  <c r="J16" i="7"/>
  <c r="J52" i="7"/>
  <c r="G52" i="7"/>
  <c r="G29" i="7"/>
  <c r="G45" i="7"/>
  <c r="G25" i="7"/>
  <c r="G17" i="7"/>
  <c r="G9" i="7"/>
  <c r="G41" i="7"/>
  <c r="G62" i="7"/>
  <c r="G55" i="7"/>
  <c r="G65" i="7"/>
  <c r="G48" i="7"/>
  <c r="G49" i="7"/>
  <c r="G50" i="7"/>
  <c r="G37" i="7"/>
  <c r="G21" i="7"/>
  <c r="G60" i="7"/>
  <c r="G54" i="7"/>
  <c r="F51" i="7"/>
  <c r="F58" i="7"/>
  <c r="F63" i="7"/>
  <c r="F64" i="7"/>
  <c r="F67" i="7"/>
  <c r="F66" i="7"/>
  <c r="F61" i="7"/>
  <c r="F5" i="7"/>
  <c r="F33" i="7"/>
  <c r="F53" i="7"/>
  <c r="F57" i="7"/>
  <c r="F59" i="7"/>
  <c r="F13" i="7"/>
  <c r="F56" i="7"/>
  <c r="E8" i="7"/>
  <c r="E3" i="7"/>
  <c r="S5" i="1"/>
  <c r="Z5" i="1" s="1"/>
  <c r="S3" i="1"/>
  <c r="Z3" i="1" s="1"/>
  <c r="C8" i="1"/>
  <c r="R8" i="1" s="1"/>
  <c r="S6" i="2"/>
  <c r="E5" i="1" s="1"/>
  <c r="T5" i="1" s="1"/>
  <c r="R11" i="2"/>
  <c r="C10" i="1" s="1"/>
  <c r="R10" i="1" s="1"/>
  <c r="R8" i="2"/>
  <c r="C7" i="1" s="1"/>
  <c r="R7" i="1" s="1"/>
  <c r="P10" i="2"/>
  <c r="P13" i="2"/>
  <c r="K3" i="7" l="1"/>
  <c r="D3" i="7" s="1"/>
  <c r="K5" i="7"/>
  <c r="E5" i="7"/>
  <c r="S7" i="1"/>
  <c r="Z7" i="1" s="1"/>
  <c r="S10" i="1"/>
  <c r="Z10" i="1" s="1"/>
  <c r="S8" i="1"/>
  <c r="Z8" i="1" s="1"/>
  <c r="S11" i="2"/>
  <c r="E10" i="1" s="1"/>
  <c r="T10" i="1" s="1"/>
  <c r="S8" i="2"/>
  <c r="E7" i="1" s="1"/>
  <c r="T7" i="1" s="1"/>
  <c r="R13" i="2"/>
  <c r="S13" i="2" s="1"/>
  <c r="E12" i="1" s="1"/>
  <c r="T12" i="1" s="1"/>
  <c r="R10" i="2"/>
  <c r="C9" i="1" s="1"/>
  <c r="R9" i="1" s="1"/>
  <c r="P15" i="2"/>
  <c r="P12" i="2"/>
  <c r="D5" i="7" l="1"/>
  <c r="K10" i="7"/>
  <c r="K7" i="7"/>
  <c r="K8" i="7"/>
  <c r="D8" i="7" s="1"/>
  <c r="E12" i="7"/>
  <c r="E7" i="7"/>
  <c r="E10" i="7"/>
  <c r="S10" i="2"/>
  <c r="E9" i="1" s="1"/>
  <c r="T9" i="1" s="1"/>
  <c r="C12" i="1"/>
  <c r="R12" i="1" s="1"/>
  <c r="R12" i="2"/>
  <c r="C11" i="1" s="1"/>
  <c r="R11" i="1" s="1"/>
  <c r="R15" i="2"/>
  <c r="C14" i="1" s="1"/>
  <c r="R14" i="1" s="1"/>
  <c r="P14" i="2"/>
  <c r="P17" i="2"/>
  <c r="D10" i="7" l="1"/>
  <c r="D7" i="7"/>
  <c r="E9" i="7"/>
  <c r="S12" i="1"/>
  <c r="Z12" i="1" s="1"/>
  <c r="S14" i="1"/>
  <c r="Z14" i="1" s="1"/>
  <c r="S9" i="1"/>
  <c r="Z9" i="1" s="1"/>
  <c r="S15" i="2"/>
  <c r="E14" i="1" s="1"/>
  <c r="T14" i="1" s="1"/>
  <c r="S12" i="2"/>
  <c r="E11" i="1" s="1"/>
  <c r="T11" i="1" s="1"/>
  <c r="R14" i="2"/>
  <c r="S14" i="2" s="1"/>
  <c r="E13" i="1" s="1"/>
  <c r="T13" i="1" s="1"/>
  <c r="R17" i="2"/>
  <c r="C16" i="1" s="1"/>
  <c r="R16" i="1" s="1"/>
  <c r="P19" i="2"/>
  <c r="P16" i="2"/>
  <c r="K9" i="7" l="1"/>
  <c r="D9" i="7" s="1"/>
  <c r="K14" i="7"/>
  <c r="K12" i="7"/>
  <c r="D12" i="7" s="1"/>
  <c r="E13" i="7"/>
  <c r="E11" i="7"/>
  <c r="E14" i="7"/>
  <c r="D14" i="7" s="1"/>
  <c r="S16" i="1"/>
  <c r="Z16" i="1" s="1"/>
  <c r="S11" i="1"/>
  <c r="Z11" i="1" s="1"/>
  <c r="C13" i="1"/>
  <c r="R13" i="1" s="1"/>
  <c r="S17" i="2"/>
  <c r="E16" i="1" s="1"/>
  <c r="T16" i="1" s="1"/>
  <c r="R16" i="2"/>
  <c r="C15" i="1" s="1"/>
  <c r="R15" i="1" s="1"/>
  <c r="R19" i="2"/>
  <c r="C18" i="1" s="1"/>
  <c r="R18" i="1" s="1"/>
  <c r="P18" i="2"/>
  <c r="P21" i="2"/>
  <c r="K11" i="7" l="1"/>
  <c r="D11" i="7" s="1"/>
  <c r="K16" i="7"/>
  <c r="E16" i="7"/>
  <c r="S18" i="1"/>
  <c r="Z18" i="1" s="1"/>
  <c r="S15" i="1"/>
  <c r="Z15" i="1" s="1"/>
  <c r="S19" i="2"/>
  <c r="E18" i="1" s="1"/>
  <c r="T18" i="1" s="1"/>
  <c r="S16" i="2"/>
  <c r="E15" i="1" s="1"/>
  <c r="T15" i="1" s="1"/>
  <c r="R21" i="2"/>
  <c r="C20" i="1" s="1"/>
  <c r="R20" i="1" s="1"/>
  <c r="R18" i="2"/>
  <c r="C17" i="1" s="1"/>
  <c r="R17" i="1" s="1"/>
  <c r="P23" i="2"/>
  <c r="P20" i="2"/>
  <c r="D16" i="7" l="1"/>
  <c r="K15" i="7"/>
  <c r="K18" i="7"/>
  <c r="E15" i="7"/>
  <c r="E18" i="7"/>
  <c r="S17" i="1"/>
  <c r="Z17" i="1" s="1"/>
  <c r="S13" i="1"/>
  <c r="Z13" i="1" s="1"/>
  <c r="S20" i="1"/>
  <c r="Z20" i="1" s="1"/>
  <c r="S18" i="2"/>
  <c r="E17" i="1" s="1"/>
  <c r="T17" i="1" s="1"/>
  <c r="S21" i="2"/>
  <c r="E20" i="1" s="1"/>
  <c r="T20" i="1" s="1"/>
  <c r="R20" i="2"/>
  <c r="S20" i="2" s="1"/>
  <c r="E19" i="1" s="1"/>
  <c r="T19" i="1" s="1"/>
  <c r="R23" i="2"/>
  <c r="C22" i="1" s="1"/>
  <c r="R22" i="1" s="1"/>
  <c r="P22" i="2"/>
  <c r="P25" i="2"/>
  <c r="D15" i="7" l="1"/>
  <c r="K20" i="7"/>
  <c r="K13" i="7"/>
  <c r="D13" i="7" s="1"/>
  <c r="K17" i="7"/>
  <c r="E20" i="7"/>
  <c r="E17" i="7"/>
  <c r="D18" i="7"/>
  <c r="E19" i="7"/>
  <c r="S22" i="1"/>
  <c r="Z22" i="1" s="1"/>
  <c r="S23" i="2"/>
  <c r="E22" i="1" s="1"/>
  <c r="T22" i="1" s="1"/>
  <c r="C19" i="1"/>
  <c r="R19" i="1" s="1"/>
  <c r="R25" i="2"/>
  <c r="S25" i="2" s="1"/>
  <c r="E24" i="1" s="1"/>
  <c r="T24" i="1" s="1"/>
  <c r="R22" i="2"/>
  <c r="C21" i="1" s="1"/>
  <c r="R21" i="1" s="1"/>
  <c r="P27" i="2"/>
  <c r="P24" i="2"/>
  <c r="D20" i="7" l="1"/>
  <c r="D17" i="7"/>
  <c r="K22" i="7"/>
  <c r="E22" i="7"/>
  <c r="E24" i="7"/>
  <c r="S21" i="1"/>
  <c r="Z21" i="1" s="1"/>
  <c r="S22" i="2"/>
  <c r="E21" i="1" s="1"/>
  <c r="T21" i="1" s="1"/>
  <c r="C24" i="1"/>
  <c r="R24" i="1" s="1"/>
  <c r="R24" i="2"/>
  <c r="C23" i="1" s="1"/>
  <c r="R23" i="1" s="1"/>
  <c r="R27" i="2"/>
  <c r="C26" i="1" s="1"/>
  <c r="R26" i="1" s="1"/>
  <c r="P26" i="2"/>
  <c r="P29" i="2"/>
  <c r="K21" i="7" l="1"/>
  <c r="E21" i="7"/>
  <c r="D22" i="7"/>
  <c r="S26" i="1"/>
  <c r="Z26" i="1" s="1"/>
  <c r="S19" i="1"/>
  <c r="Z19" i="1" s="1"/>
  <c r="S23" i="1"/>
  <c r="Z23" i="1" s="1"/>
  <c r="S24" i="1"/>
  <c r="Z24" i="1" s="1"/>
  <c r="S27" i="2"/>
  <c r="E26" i="1" s="1"/>
  <c r="T26" i="1" s="1"/>
  <c r="S24" i="2"/>
  <c r="E23" i="1" s="1"/>
  <c r="T23" i="1" s="1"/>
  <c r="R29" i="2"/>
  <c r="C28" i="1" s="1"/>
  <c r="R28" i="1" s="1"/>
  <c r="R26" i="2"/>
  <c r="S26" i="2" s="1"/>
  <c r="E25" i="1" s="1"/>
  <c r="T25" i="1" s="1"/>
  <c r="P31" i="2"/>
  <c r="P28" i="2"/>
  <c r="D21" i="7" l="1"/>
  <c r="K24" i="7"/>
  <c r="D24" i="7" s="1"/>
  <c r="K23" i="7"/>
  <c r="K19" i="7"/>
  <c r="D19" i="7" s="1"/>
  <c r="K26" i="7"/>
  <c r="E23" i="7"/>
  <c r="E26" i="7"/>
  <c r="E25" i="7"/>
  <c r="S28" i="1"/>
  <c r="Z28" i="1" s="1"/>
  <c r="S29" i="2"/>
  <c r="E28" i="1" s="1"/>
  <c r="T28" i="1" s="1"/>
  <c r="C25" i="1"/>
  <c r="R25" i="1" s="1"/>
  <c r="R28" i="2"/>
  <c r="C27" i="1" s="1"/>
  <c r="R27" i="1" s="1"/>
  <c r="R31" i="2"/>
  <c r="C30" i="1" s="1"/>
  <c r="R30" i="1" s="1"/>
  <c r="P30" i="2"/>
  <c r="P33" i="2"/>
  <c r="K28" i="7" l="1"/>
  <c r="D23" i="7"/>
  <c r="E28" i="7"/>
  <c r="D26" i="7"/>
  <c r="S25" i="1"/>
  <c r="Z25" i="1" s="1"/>
  <c r="S30" i="1"/>
  <c r="Z30" i="1" s="1"/>
  <c r="S27" i="1"/>
  <c r="Z27" i="1" s="1"/>
  <c r="S31" i="2"/>
  <c r="E30" i="1" s="1"/>
  <c r="T30" i="1" s="1"/>
  <c r="S28" i="2"/>
  <c r="E27" i="1" s="1"/>
  <c r="T27" i="1" s="1"/>
  <c r="R33" i="2"/>
  <c r="S33" i="2" s="1"/>
  <c r="E32" i="1" s="1"/>
  <c r="T32" i="1" s="1"/>
  <c r="R30" i="2"/>
  <c r="C29" i="1" s="1"/>
  <c r="R29" i="1" s="1"/>
  <c r="P32" i="2"/>
  <c r="P35" i="2"/>
  <c r="K27" i="7" l="1"/>
  <c r="K30" i="7"/>
  <c r="K25" i="7"/>
  <c r="D25" i="7" s="1"/>
  <c r="E30" i="7"/>
  <c r="E32" i="7"/>
  <c r="D28" i="7"/>
  <c r="E27" i="7"/>
  <c r="S29" i="1"/>
  <c r="Z29" i="1" s="1"/>
  <c r="C32" i="1"/>
  <c r="R32" i="1" s="1"/>
  <c r="S30" i="2"/>
  <c r="E29" i="1" s="1"/>
  <c r="T29" i="1" s="1"/>
  <c r="R35" i="2"/>
  <c r="C34" i="1" s="1"/>
  <c r="R34" i="1" s="1"/>
  <c r="R32" i="2"/>
  <c r="C31" i="1" s="1"/>
  <c r="R31" i="1" s="1"/>
  <c r="P37" i="2"/>
  <c r="P34" i="2"/>
  <c r="D30" i="7" l="1"/>
  <c r="D27" i="7"/>
  <c r="K29" i="7"/>
  <c r="E29" i="7"/>
  <c r="S32" i="1"/>
  <c r="Z32" i="1" s="1"/>
  <c r="S31" i="1"/>
  <c r="Z31" i="1" s="1"/>
  <c r="S34" i="1"/>
  <c r="Z34" i="1" s="1"/>
  <c r="S35" i="2"/>
  <c r="E34" i="1" s="1"/>
  <c r="T34" i="1" s="1"/>
  <c r="S32" i="2"/>
  <c r="E31" i="1" s="1"/>
  <c r="T31" i="1" s="1"/>
  <c r="R34" i="2"/>
  <c r="S34" i="2" s="1"/>
  <c r="E33" i="1" s="1"/>
  <c r="T33" i="1" s="1"/>
  <c r="R37" i="2"/>
  <c r="C36" i="1" s="1"/>
  <c r="R36" i="1" s="1"/>
  <c r="P39" i="2"/>
  <c r="P36" i="2"/>
  <c r="D29" i="7" l="1"/>
  <c r="K34" i="7"/>
  <c r="K31" i="7"/>
  <c r="K32" i="7"/>
  <c r="D32" i="7" s="1"/>
  <c r="E33" i="7"/>
  <c r="E31" i="7"/>
  <c r="E34" i="7"/>
  <c r="S36" i="1"/>
  <c r="Z36" i="1" s="1"/>
  <c r="C33" i="1"/>
  <c r="R33" i="1" s="1"/>
  <c r="R39" i="2"/>
  <c r="S39" i="2" s="1"/>
  <c r="E38" i="1" s="1"/>
  <c r="T38" i="1" s="1"/>
  <c r="S37" i="2"/>
  <c r="E36" i="1" s="1"/>
  <c r="T36" i="1" s="1"/>
  <c r="R36" i="2"/>
  <c r="S36" i="2" s="1"/>
  <c r="E35" i="1" s="1"/>
  <c r="T35" i="1" s="1"/>
  <c r="P41" i="2"/>
  <c r="P38" i="2"/>
  <c r="D34" i="7" l="1"/>
  <c r="K36" i="7"/>
  <c r="E35" i="7"/>
  <c r="D31" i="7"/>
  <c r="E36" i="7"/>
  <c r="E38" i="7"/>
  <c r="S33" i="1"/>
  <c r="Z33" i="1" s="1"/>
  <c r="C38" i="1"/>
  <c r="R38" i="1" s="1"/>
  <c r="C35" i="1"/>
  <c r="R35" i="1" s="1"/>
  <c r="R38" i="2"/>
  <c r="C37" i="1" s="1"/>
  <c r="R37" i="1" s="1"/>
  <c r="R41" i="2"/>
  <c r="C40" i="1" s="1"/>
  <c r="R40" i="1" s="1"/>
  <c r="P40" i="2"/>
  <c r="P43" i="2"/>
  <c r="D36" i="7" l="1"/>
  <c r="K33" i="7"/>
  <c r="D33" i="7" s="1"/>
  <c r="S37" i="1"/>
  <c r="Z37" i="1" s="1"/>
  <c r="S35" i="1"/>
  <c r="Z35" i="1" s="1"/>
  <c r="S38" i="1"/>
  <c r="Z38" i="1" s="1"/>
  <c r="S40" i="1"/>
  <c r="Z40" i="1" s="1"/>
  <c r="S38" i="2"/>
  <c r="E37" i="1" s="1"/>
  <c r="T37" i="1" s="1"/>
  <c r="R43" i="2"/>
  <c r="C42" i="1" s="1"/>
  <c r="R42" i="1" s="1"/>
  <c r="R40" i="2"/>
  <c r="S40" i="2" s="1"/>
  <c r="E39" i="1" s="1"/>
  <c r="T39" i="1" s="1"/>
  <c r="S41" i="2"/>
  <c r="E40" i="1" s="1"/>
  <c r="T40" i="1" s="1"/>
  <c r="P45" i="2"/>
  <c r="P42" i="2"/>
  <c r="K40" i="7" l="1"/>
  <c r="K35" i="7"/>
  <c r="D35" i="7" s="1"/>
  <c r="K37" i="7"/>
  <c r="K38" i="7"/>
  <c r="D38" i="7" s="1"/>
  <c r="E37" i="7"/>
  <c r="E40" i="7"/>
  <c r="E39" i="7"/>
  <c r="S42" i="1"/>
  <c r="Z42" i="1" s="1"/>
  <c r="S43" i="2"/>
  <c r="E42" i="1" s="1"/>
  <c r="T42" i="1" s="1"/>
  <c r="R42" i="2"/>
  <c r="C41" i="1" s="1"/>
  <c r="R41" i="1" s="1"/>
  <c r="R45" i="2"/>
  <c r="S45" i="2" s="1"/>
  <c r="E44" i="1" s="1"/>
  <c r="T44" i="1" s="1"/>
  <c r="C39" i="1"/>
  <c r="R39" i="1" s="1"/>
  <c r="P44" i="2"/>
  <c r="P47" i="2"/>
  <c r="D37" i="7" l="1"/>
  <c r="K42" i="7"/>
  <c r="E42" i="7"/>
  <c r="D40" i="7"/>
  <c r="E44" i="7"/>
  <c r="S41" i="1"/>
  <c r="Z41" i="1" s="1"/>
  <c r="S39" i="1"/>
  <c r="Z39" i="1" s="1"/>
  <c r="S42" i="2"/>
  <c r="E41" i="1" s="1"/>
  <c r="T41" i="1" s="1"/>
  <c r="C44" i="1"/>
  <c r="R44" i="1" s="1"/>
  <c r="R47" i="2"/>
  <c r="S47" i="2" s="1"/>
  <c r="E46" i="1" s="1"/>
  <c r="T46" i="1" s="1"/>
  <c r="R44" i="2"/>
  <c r="C43" i="1" s="1"/>
  <c r="R43" i="1" s="1"/>
  <c r="P49" i="2"/>
  <c r="P46" i="2"/>
  <c r="D42" i="7" l="1"/>
  <c r="K41" i="7"/>
  <c r="K39" i="7"/>
  <c r="D39" i="7" s="1"/>
  <c r="E41" i="7"/>
  <c r="E46" i="7"/>
  <c r="S43" i="1"/>
  <c r="Z43" i="1" s="1"/>
  <c r="S44" i="1"/>
  <c r="Z44" i="1" s="1"/>
  <c r="C46" i="1"/>
  <c r="R46" i="1" s="1"/>
  <c r="R46" i="2"/>
  <c r="C45" i="1" s="1"/>
  <c r="R45" i="1" s="1"/>
  <c r="R49" i="2"/>
  <c r="S49" i="2" s="1"/>
  <c r="E48" i="1" s="1"/>
  <c r="T48" i="1" s="1"/>
  <c r="S44" i="2"/>
  <c r="E43" i="1" s="1"/>
  <c r="T43" i="1" s="1"/>
  <c r="P48" i="2"/>
  <c r="P51" i="2"/>
  <c r="D41" i="7" l="1"/>
  <c r="K44" i="7"/>
  <c r="K43" i="7"/>
  <c r="E43" i="7"/>
  <c r="E48" i="7"/>
  <c r="S45" i="1"/>
  <c r="Z45" i="1" s="1"/>
  <c r="S46" i="1"/>
  <c r="Z46" i="1" s="1"/>
  <c r="S46" i="2"/>
  <c r="E45" i="1" s="1"/>
  <c r="T45" i="1" s="1"/>
  <c r="R48" i="2"/>
  <c r="C47" i="1" s="1"/>
  <c r="R47" i="1" s="1"/>
  <c r="C48" i="1"/>
  <c r="R48" i="1" s="1"/>
  <c r="R51" i="2"/>
  <c r="S51" i="2" s="1"/>
  <c r="E50" i="1" s="1"/>
  <c r="T50" i="1" s="1"/>
  <c r="P50" i="2"/>
  <c r="P53" i="2"/>
  <c r="D43" i="7" l="1"/>
  <c r="K46" i="7"/>
  <c r="D46" i="7" s="1"/>
  <c r="K45" i="7"/>
  <c r="D44" i="7"/>
  <c r="E45" i="7"/>
  <c r="E50" i="7"/>
  <c r="S48" i="1"/>
  <c r="Z48" i="1" s="1"/>
  <c r="S47" i="1"/>
  <c r="Z47" i="1" s="1"/>
  <c r="S48" i="2"/>
  <c r="E47" i="1" s="1"/>
  <c r="T47" i="1" s="1"/>
  <c r="R53" i="2"/>
  <c r="S53" i="2" s="1"/>
  <c r="E52" i="1" s="1"/>
  <c r="T52" i="1" s="1"/>
  <c r="R50" i="2"/>
  <c r="S50" i="2" s="1"/>
  <c r="E49" i="1" s="1"/>
  <c r="T49" i="1" s="1"/>
  <c r="C50" i="1"/>
  <c r="R50" i="1" s="1"/>
  <c r="P55" i="2"/>
  <c r="P52" i="2"/>
  <c r="D45" i="7" l="1"/>
  <c r="K48" i="7"/>
  <c r="D48" i="7" s="1"/>
  <c r="K47" i="7"/>
  <c r="E49" i="7"/>
  <c r="E52" i="7"/>
  <c r="E47" i="7"/>
  <c r="S50" i="1"/>
  <c r="Z50" i="1" s="1"/>
  <c r="C49" i="1"/>
  <c r="R49" i="1" s="1"/>
  <c r="C52" i="1"/>
  <c r="R52" i="1" s="1"/>
  <c r="R52" i="2"/>
  <c r="C51" i="1" s="1"/>
  <c r="R51" i="1" s="1"/>
  <c r="R55" i="2"/>
  <c r="S55" i="2" s="1"/>
  <c r="E54" i="1" s="1"/>
  <c r="T54" i="1" s="1"/>
  <c r="P54" i="2"/>
  <c r="P57" i="2"/>
  <c r="D47" i="7" l="1"/>
  <c r="K50" i="7"/>
  <c r="D50" i="7" s="1"/>
  <c r="E54" i="7"/>
  <c r="S52" i="1"/>
  <c r="Z52" i="1" s="1"/>
  <c r="S49" i="1"/>
  <c r="Z49" i="1" s="1"/>
  <c r="S51" i="1"/>
  <c r="Z51" i="1" s="1"/>
  <c r="S52" i="2"/>
  <c r="E51" i="1" s="1"/>
  <c r="T51" i="1" s="1"/>
  <c r="R57" i="2"/>
  <c r="C56" i="1" s="1"/>
  <c r="R56" i="1" s="1"/>
  <c r="C54" i="1"/>
  <c r="R54" i="1" s="1"/>
  <c r="R54" i="2"/>
  <c r="S54" i="2" s="1"/>
  <c r="E53" i="1" s="1"/>
  <c r="T53" i="1" s="1"/>
  <c r="P59" i="2"/>
  <c r="P56" i="2"/>
  <c r="K51" i="7" l="1"/>
  <c r="K49" i="7"/>
  <c r="D49" i="7" s="1"/>
  <c r="K52" i="7"/>
  <c r="D52" i="7" s="1"/>
  <c r="E53" i="7"/>
  <c r="E51" i="7"/>
  <c r="S56" i="1"/>
  <c r="Z56" i="1" s="1"/>
  <c r="S54" i="1"/>
  <c r="Z54" i="1" s="1"/>
  <c r="S57" i="2"/>
  <c r="E56" i="1" s="1"/>
  <c r="T56" i="1" s="1"/>
  <c r="R56" i="2"/>
  <c r="C55" i="1" s="1"/>
  <c r="R55" i="1" s="1"/>
  <c r="R59" i="2"/>
  <c r="S59" i="2" s="1"/>
  <c r="E58" i="1" s="1"/>
  <c r="T58" i="1" s="1"/>
  <c r="C53" i="1"/>
  <c r="R53" i="1" s="1"/>
  <c r="P58" i="2"/>
  <c r="P61" i="2"/>
  <c r="K56" i="7" l="1"/>
  <c r="K54" i="7"/>
  <c r="D54" i="7" s="1"/>
  <c r="E56" i="7"/>
  <c r="D51" i="7"/>
  <c r="E58" i="7"/>
  <c r="S55" i="1"/>
  <c r="Z55" i="1" s="1"/>
  <c r="S53" i="1"/>
  <c r="Z53" i="1" s="1"/>
  <c r="S56" i="2"/>
  <c r="E55" i="1" s="1"/>
  <c r="T55" i="1" s="1"/>
  <c r="R61" i="2"/>
  <c r="S61" i="2" s="1"/>
  <c r="E60" i="1" s="1"/>
  <c r="T60" i="1" s="1"/>
  <c r="R58" i="2"/>
  <c r="S58" i="2" s="1"/>
  <c r="E57" i="1" s="1"/>
  <c r="T57" i="1" s="1"/>
  <c r="C58" i="1"/>
  <c r="R58" i="1" s="1"/>
  <c r="P63" i="2"/>
  <c r="P60" i="2"/>
  <c r="D56" i="7" l="1"/>
  <c r="K53" i="7"/>
  <c r="D53" i="7" s="1"/>
  <c r="K55" i="7"/>
  <c r="E55" i="7"/>
  <c r="E57" i="7"/>
  <c r="E60" i="7"/>
  <c r="S58" i="1"/>
  <c r="Z58" i="1" s="1"/>
  <c r="C57" i="1"/>
  <c r="R57" i="1" s="1"/>
  <c r="C60" i="1"/>
  <c r="R60" i="1" s="1"/>
  <c r="R63" i="2"/>
  <c r="S63" i="2" s="1"/>
  <c r="E62" i="1" s="1"/>
  <c r="T62" i="1" s="1"/>
  <c r="R60" i="2"/>
  <c r="C59" i="1" s="1"/>
  <c r="R59" i="1" s="1"/>
  <c r="P62" i="2"/>
  <c r="P67" i="2"/>
  <c r="P65" i="2"/>
  <c r="D55" i="7" l="1"/>
  <c r="K58" i="7"/>
  <c r="D58" i="7" s="1"/>
  <c r="E62" i="7"/>
  <c r="S59" i="1"/>
  <c r="Z59" i="1" s="1"/>
  <c r="S60" i="1"/>
  <c r="Z60" i="1" s="1"/>
  <c r="S57" i="1"/>
  <c r="Z57" i="1" s="1"/>
  <c r="S60" i="2"/>
  <c r="E59" i="1" s="1"/>
  <c r="T59" i="1" s="1"/>
  <c r="C62" i="1"/>
  <c r="R62" i="1" s="1"/>
  <c r="R62" i="2"/>
  <c r="C61" i="1" s="1"/>
  <c r="R61" i="1" s="1"/>
  <c r="R65" i="2"/>
  <c r="S65" i="2" s="1"/>
  <c r="E64" i="1" s="1"/>
  <c r="T64" i="1" s="1"/>
  <c r="R67" i="2"/>
  <c r="S67" i="2" s="1"/>
  <c r="E66" i="1" s="1"/>
  <c r="T66" i="1" s="1"/>
  <c r="P64" i="2"/>
  <c r="K57" i="7" l="1"/>
  <c r="D57" i="7" s="1"/>
  <c r="K60" i="7"/>
  <c r="D60" i="7" s="1"/>
  <c r="K59" i="7"/>
  <c r="E66" i="7"/>
  <c r="E59" i="7"/>
  <c r="E64" i="7"/>
  <c r="S62" i="1"/>
  <c r="Z62" i="1" s="1"/>
  <c r="S61" i="1"/>
  <c r="Z61" i="1" s="1"/>
  <c r="C64" i="1"/>
  <c r="R64" i="1" s="1"/>
  <c r="R64" i="2"/>
  <c r="S64" i="2" s="1"/>
  <c r="E63" i="1" s="1"/>
  <c r="T63" i="1" s="1"/>
  <c r="S62" i="2"/>
  <c r="E61" i="1" s="1"/>
  <c r="T61" i="1" s="1"/>
  <c r="C66" i="1"/>
  <c r="R66" i="1" s="1"/>
  <c r="P66" i="2"/>
  <c r="P68" i="2"/>
  <c r="K61" i="7" l="1"/>
  <c r="K62" i="7"/>
  <c r="D62" i="7" s="1"/>
  <c r="E61" i="7"/>
  <c r="D59" i="7"/>
  <c r="E63" i="7"/>
  <c r="S66" i="1"/>
  <c r="Z66" i="1" s="1"/>
  <c r="S64" i="1"/>
  <c r="Z64" i="1" s="1"/>
  <c r="C63" i="1"/>
  <c r="R63" i="1" s="1"/>
  <c r="R66" i="2"/>
  <c r="S66" i="2" s="1"/>
  <c r="E65" i="1" s="1"/>
  <c r="T65" i="1" s="1"/>
  <c r="R68" i="2"/>
  <c r="C67" i="1" s="1"/>
  <c r="R67" i="1" s="1"/>
  <c r="D61" i="7" l="1"/>
  <c r="K64" i="7"/>
  <c r="D64" i="7" s="1"/>
  <c r="K66" i="7"/>
  <c r="D66" i="7" s="1"/>
  <c r="E65" i="7"/>
  <c r="S67" i="1"/>
  <c r="Z67" i="1" s="1"/>
  <c r="S63" i="1"/>
  <c r="Z63" i="1" s="1"/>
  <c r="C65" i="1"/>
  <c r="R65" i="1" s="1"/>
  <c r="S68" i="2"/>
  <c r="E67" i="1" s="1"/>
  <c r="T67" i="1" s="1"/>
  <c r="K67" i="7" l="1"/>
  <c r="K63" i="7"/>
  <c r="D63" i="7" s="1"/>
  <c r="E67" i="7"/>
  <c r="S65" i="1"/>
  <c r="Z65" i="1" s="1"/>
  <c r="K65" i="7" l="1"/>
  <c r="D65" i="7" s="1"/>
  <c r="D67" i="7"/>
</calcChain>
</file>

<file path=xl/sharedStrings.xml><?xml version="1.0" encoding="utf-8"?>
<sst xmlns="http://schemas.openxmlformats.org/spreadsheetml/2006/main" count="1139" uniqueCount="196">
  <si>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</si>
  <si>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</si>
  <si>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</si>
  <si>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</si>
  <si>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</si>
  <si>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</si>
  <si>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</si>
  <si>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</si>
  <si>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Deutsche Bank</t>
  </si>
  <si>
    <t>DE0005140008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</si>
  <si>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</si>
  <si>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</si>
  <si>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</si>
  <si>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</si>
  <si>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</si>
  <si>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</si>
  <si>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</si>
  <si>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</si>
  <si>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</si>
  <si>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</si>
  <si>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</si>
  <si>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</si>
  <si>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</si>
  <si>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</si>
  <si>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</si>
  <si>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</si>
  <si>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</si>
  <si>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</si>
  <si>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Banco Santander</t>
  </si>
  <si>
    <t>ES0113900J37</t>
  </si>
  <si>
    <t>Telefonica</t>
  </si>
  <si>
    <t>ES0178430E18</t>
  </si>
  <si>
    <t>Total</t>
  </si>
  <si>
    <t>FR0000120271</t>
  </si>
  <si>
    <t>Danone</t>
  </si>
  <si>
    <t>FR0000120644</t>
  </si>
  <si>
    <t>BHP Billiton</t>
  </si>
  <si>
    <t>GB0000566504</t>
  </si>
  <si>
    <t>British American Tobacco</t>
  </si>
  <si>
    <t>GB0002875804</t>
  </si>
  <si>
    <t>Imperial Tobacco</t>
  </si>
  <si>
    <t>GB0004544929</t>
  </si>
  <si>
    <t>HSBC</t>
  </si>
  <si>
    <t>GB0005405286</t>
  </si>
  <si>
    <t>Rio Tinto</t>
  </si>
  <si>
    <t>GB0007188757</t>
  </si>
  <si>
    <t>BP</t>
  </si>
  <si>
    <t>GB0007980591</t>
  </si>
  <si>
    <t>Royal Dutch Shell</t>
  </si>
  <si>
    <t>GB00B03MLX29</t>
  </si>
  <si>
    <t>Vodafone</t>
  </si>
  <si>
    <t>GB00BH4HKS39</t>
  </si>
  <si>
    <t>Unilever</t>
  </si>
  <si>
    <t>NL0000009355</t>
  </si>
  <si>
    <t>AT&amp;T</t>
  </si>
  <si>
    <t>US00206R1023</t>
  </si>
  <si>
    <t>Chevron</t>
  </si>
  <si>
    <t>US1667641005</t>
  </si>
  <si>
    <t>Coca-Cola</t>
  </si>
  <si>
    <t>US1912161007</t>
  </si>
  <si>
    <t>Colgate-Palmolive</t>
  </si>
  <si>
    <t>US1941621039</t>
  </si>
  <si>
    <t>Dow Chemical</t>
  </si>
  <si>
    <t>US2605431038</t>
  </si>
  <si>
    <t>Exxon Mobil</t>
  </si>
  <si>
    <t>US30231G1022</t>
  </si>
  <si>
    <t>General Electric</t>
  </si>
  <si>
    <t>US3696041033</t>
  </si>
  <si>
    <t>Goldman Sachs</t>
  </si>
  <si>
    <t>US38141G1040</t>
  </si>
  <si>
    <t>IBM</t>
  </si>
  <si>
    <t>US4592001014</t>
  </si>
  <si>
    <t>JPMorgan Chase</t>
  </si>
  <si>
    <t>US46625H1005</t>
  </si>
  <si>
    <t>Johnson &amp; Johnson</t>
  </si>
  <si>
    <t>US4781601046</t>
  </si>
  <si>
    <t>Kraft Foods</t>
  </si>
  <si>
    <t>US50076Q1067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</si>
  <si>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</si>
  <si>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</si>
  <si>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</si>
  <si>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</si>
  <si>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</si>
  <si>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</si>
  <si>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</si>
  <si>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</si>
  <si>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</si>
  <si>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</si>
  <si>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</si>
  <si>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</si>
  <si>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</si>
  <si>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</si>
  <si>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</si>
  <si>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</si>
  <si>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</si>
  <si>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</si>
  <si>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</si>
  <si>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</si>
  <si>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</si>
  <si>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</si>
  <si>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</si>
  <si>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</si>
  <si>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</si>
  <si>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</si>
  <si>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</si>
  <si>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</si>
  <si>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</si>
  <si>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z_CH0011037469</t>
  </si>
  <si>
    <t>Henkel</t>
  </si>
  <si>
    <t>z_DE0006048432</t>
  </si>
  <si>
    <t>L'Oreal</t>
  </si>
  <si>
    <t>z_FR0000120321</t>
  </si>
  <si>
    <t>Sanofi</t>
  </si>
  <si>
    <t>z_FR0000120578</t>
  </si>
  <si>
    <t>Diageo</t>
  </si>
  <si>
    <t>z_GB0002374006</t>
  </si>
  <si>
    <t>Sabmiller</t>
  </si>
  <si>
    <t>z_GB0004835483</t>
  </si>
  <si>
    <t>GlaxoSmithKline</t>
  </si>
  <si>
    <t>z_GB0009252882</t>
  </si>
  <si>
    <t>Reckitt Benckiser</t>
  </si>
  <si>
    <t>z_GB00B24CGK77</t>
  </si>
  <si>
    <t>Altria</t>
  </si>
  <si>
    <t>z_US02209S1033</t>
  </si>
  <si>
    <t>AIG</t>
  </si>
  <si>
    <t>z_US0268747849</t>
  </si>
  <si>
    <t>Blackrock</t>
  </si>
  <si>
    <t>z_US09247X1019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</si>
  <si>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</si>
  <si>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</si>
  <si>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</si>
  <si>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</si>
  <si>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</si>
  <si>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</si>
  <si>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</si>
  <si>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</si>
  <si>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</si>
  <si>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</si>
  <si>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</si>
  <si>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</si>
  <si>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</si>
  <si>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</si>
  <si>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</si>
  <si>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</si>
  <si>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</si>
  <si>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</si>
  <si>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</si>
  <si>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Jahr Tage gewichtet</t>
  </si>
  <si>
    <t>Ausschüttungsquote</t>
  </si>
  <si>
    <t>Dividendenrendite</t>
  </si>
  <si>
    <t>Kurs Gewinn Verhältnis</t>
  </si>
  <si>
    <t>Sicherheit und Risiko</t>
  </si>
  <si>
    <t>KGV
Median 10y</t>
  </si>
  <si>
    <t>KGV
Abweichung</t>
  </si>
  <si>
    <t>KGV
+360d</t>
  </si>
  <si>
    <t>DR
+360d</t>
  </si>
  <si>
    <t>DR
Mittel 10y</t>
  </si>
  <si>
    <t>DR
Abweichung</t>
  </si>
  <si>
    <t>Quote
+360d</t>
  </si>
  <si>
    <t>Quote
Mittel 10y</t>
  </si>
  <si>
    <t>Quote
Abweichung</t>
  </si>
  <si>
    <t>Ergebnis
+360d</t>
  </si>
  <si>
    <t>Ergebnis
Mittel 10y</t>
  </si>
  <si>
    <t>Ergebnis
Abweichung</t>
  </si>
  <si>
    <t>Größter
Ergebniseinbruch 10y</t>
  </si>
  <si>
    <t>Abweichung Ergebnis+360d
nach Einbruch von Mittel</t>
  </si>
  <si>
    <t>KGV+360d
nach Einbruch</t>
  </si>
  <si>
    <t>Abweichung KGV+360d
nach Einbruch vom Median</t>
  </si>
  <si>
    <t>Mittelwert</t>
  </si>
  <si>
    <t>Abweichung Mittelwert</t>
  </si>
  <si>
    <t>Ergebnis je Aktie (verwässert)</t>
  </si>
  <si>
    <t>Abweichung zum Vorjahr</t>
  </si>
  <si>
    <t>Größte Abweichung Vorjahr</t>
  </si>
  <si>
    <t>Ergebnis+360d
nach Einbruch</t>
  </si>
  <si>
    <t>Bewertung</t>
  </si>
  <si>
    <t>Branche</t>
  </si>
  <si>
    <t>Gesundheitswesen</t>
  </si>
  <si>
    <t>Nichtzyklische Konsumgüter</t>
  </si>
  <si>
    <t>Finanzwerte</t>
  </si>
  <si>
    <t>Industrie</t>
  </si>
  <si>
    <t>Telekommunikationsdienstleistungen</t>
  </si>
  <si>
    <t>Informationstechnologie</t>
  </si>
  <si>
    <t>Rohstoffe</t>
  </si>
  <si>
    <t>Energie</t>
  </si>
  <si>
    <t>Zyklische Konsumgüter</t>
  </si>
  <si>
    <t>Preis</t>
  </si>
  <si>
    <t>Tendenz Dividendenrendite</t>
  </si>
  <si>
    <t>Tendenz Ausschüttungsquote</t>
  </si>
  <si>
    <t>Tendenz Ergebnis je Aktie</t>
  </si>
  <si>
    <t>Crash KGV / Robustheit</t>
  </si>
  <si>
    <t>Crash Ergebnis je Aktie / Robustheit</t>
  </si>
  <si>
    <t>DR+360d</t>
  </si>
  <si>
    <t>DR Abweichung</t>
  </si>
  <si>
    <t>Quote +360d</t>
  </si>
  <si>
    <t>Quote Abweichung</t>
  </si>
  <si>
    <t>Ergebnis 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</si>
</sst>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0_ ;[Red]\-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166" fontId="0" fillId="0" borderId="5" xfId="1" applyNumberFormat="1" applyFont="1" applyBorder="1"/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3" borderId="0" xfId="0" applyNumberFormat="1" applyFill="1"/>
    <xf numFmtId="10" fontId="0" fillId="2" borderId="0" xfId="0" applyNumberFormat="1" applyFill="1"/>
    <xf numFmtId="167" fontId="0" fillId="0" borderId="4" xfId="0" applyNumberFormat="1" applyBorder="1"/>
    <xf numFmtId="167" fontId="0" fillId="0" borderId="0" xfId="0" applyNumberFormat="1" applyBorder="1"/>
    <xf numFmtId="166" fontId="0" fillId="0" borderId="4" xfId="1" applyNumberFormat="1" applyFont="1" applyBorder="1"/>
    <xf numFmtId="166" fontId="0" fillId="0" borderId="0" xfId="1" applyNumberFormat="1" applyFont="1" applyBorder="1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67" fontId="0" fillId="0" borderId="0" xfId="0" applyNumberFormat="1"/>
    <xf numFmtId="167" fontId="0" fillId="3" borderId="0" xfId="0" applyNumberFormat="1" applyFill="1"/>
    <xf numFmtId="167" fontId="0" fillId="2" borderId="0" xfId="0" applyNumberFormat="1" applyFill="1"/>
    <xf numFmtId="167" fontId="0" fillId="0" borderId="4" xfId="1" applyNumberFormat="1" applyFont="1" applyBorder="1"/>
    <xf numFmtId="167" fontId="0" fillId="0" borderId="0" xfId="1" applyNumberFormat="1" applyFont="1" applyBorder="1"/>
    <xf numFmtId="166" fontId="0" fillId="2" borderId="0" xfId="1" applyNumberFormat="1" applyFont="1" applyFill="1"/>
    <xf numFmtId="166" fontId="0" fillId="0" borderId="4" xfId="0" applyNumberFormat="1" applyBorder="1"/>
    <xf numFmtId="168" fontId="0" fillId="0" borderId="0" xfId="0" applyNumberFormat="1" applyBorder="1"/>
    <xf numFmtId="165" fontId="0" fillId="0" borderId="0" xfId="0" applyNumberFormat="1"/>
    <xf numFmtId="169" fontId="0" fillId="0" borderId="0" xfId="0" applyNumberFormat="1" applyBorder="1"/>
    <xf numFmtId="0" fontId="2" fillId="0" borderId="7" xfId="0" applyFont="1" applyBorder="1"/>
    <xf numFmtId="169" fontId="0" fillId="0" borderId="6" xfId="0" applyNumberFormat="1" applyBorder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Prozent" xfId="1" builtinId="5"/>
    <cellStyle name="Standard" xfId="0" builtinId="0"/>
  </cellStyles>
  <dxfs count="1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39.42578125" bestFit="1" customWidth="1"/>
    <col min="4" max="4" width="18.42578125" bestFit="1" customWidth="1"/>
    <col min="5" max="5" width="20.140625" customWidth="1"/>
    <col min="6" max="6" width="24" bestFit="1" customWidth="1"/>
    <col min="7" max="7" width="35.140625" bestFit="1" customWidth="1"/>
    <col min="8" max="8" width="27.28515625" bestFit="1" customWidth="1"/>
    <col min="9" max="9" width="38.42578125" bestFit="1" customWidth="1"/>
    <col min="10" max="10" width="34" bestFit="1" customWidth="1"/>
    <col min="11" max="11" width="39" bestFit="1" customWidth="1"/>
    <col min="12" max="12" width="47.28515625" bestFit="1" customWidth="1"/>
  </cols>
  <sheetData>
    <row r="1" spans="1:12" x14ac:dyDescent="0.25">
      <c r="E1" s="33" t="s">
        <v>185</v>
      </c>
      <c r="F1" s="33" t="s">
        <v>149</v>
      </c>
      <c r="G1" s="33" t="s">
        <v>186</v>
      </c>
      <c r="H1" s="33" t="s">
        <v>148</v>
      </c>
      <c r="I1" s="33" t="s">
        <v>187</v>
      </c>
      <c r="J1" s="33" t="s">
        <v>188</v>
      </c>
      <c r="K1" s="33" t="s">
        <v>189</v>
      </c>
      <c r="L1" s="33" t="s">
        <v>190</v>
      </c>
    </row>
    <row r="2" spans="1:12" ht="30" customHeight="1" x14ac:dyDescent="0.25">
      <c r="A2" s="1" t="s">
        <v>0</v>
      </c>
      <c r="B2" s="1" t="s">
        <v>1</v>
      </c>
      <c r="C2" s="1" t="s">
        <v>175</v>
      </c>
      <c r="D2" s="31" t="s">
        <v>174</v>
      </c>
      <c r="E2" s="9" t="s">
        <v>153</v>
      </c>
      <c r="F2" s="11" t="s">
        <v>191</v>
      </c>
      <c r="G2" s="11" t="s">
        <v>192</v>
      </c>
      <c r="H2" s="11" t="s">
        <v>193</v>
      </c>
      <c r="I2" s="11" t="s">
        <v>194</v>
      </c>
      <c r="J2" s="11" t="s">
        <v>195</v>
      </c>
      <c r="K2" s="11" t="s">
        <v>167</v>
      </c>
      <c r="L2" s="11" t="s">
        <v>165</v>
      </c>
    </row>
    <row r="3" spans="1:12" x14ac:dyDescent="0.25">
      <c r="A3" t="s">
        <v>2</v>
      </c>
      <c r="B3" t="s">
        <v>3</v>
      </c>
      <c r="C3" t="s">
        <v>176</v>
      </c>
      <c r="D3" s="32">
        <f ca="1">SUM(E3:L3)</f>
        <v>15</v>
      </c>
      <c r="E3" s="30">
        <f ca="1">VLOOKUP(A3,Übersicht_Kennzahlen!A2:AA67,20,FALSE)</f>
        <v>1</v>
      </c>
      <c r="F3" s="30">
        <f ca="1">VLOOKUP(A3,Übersicht_Kennzahlen!A2:AA67,21,FALSE)</f>
        <v>3</v>
      </c>
      <c r="G3" s="30">
        <f ca="1">VLOOKUP(A3,Übersicht_Kennzahlen!A2:AA67,22,FALSE)</f>
        <v>4</v>
      </c>
      <c r="H3" s="30">
        <f ca="1">VLOOKUP(A3,Übersicht_Kennzahlen!A2:AA67,23,FALSE)</f>
        <v>2</v>
      </c>
      <c r="I3" s="30">
        <f ca="1">VLOOKUP(A3,Übersicht_Kennzahlen!A2:AA67,24,FALSE)</f>
        <v>1</v>
      </c>
      <c r="J3" s="30">
        <f ca="1">VLOOKUP(A3,Übersicht_Kennzahlen!A2:AA67,25,FALSE)</f>
        <v>2</v>
      </c>
      <c r="K3" s="30">
        <f ca="1">VLOOKUP(A3,Übersicht_Kennzahlen!A2:AA67,26,FALSE)</f>
        <v>1</v>
      </c>
      <c r="L3" s="30">
        <f ca="1">VLOOKUP(A3,Übersicht_Kennzahlen!A2:AA67,27,FALSE)</f>
        <v>1</v>
      </c>
    </row>
    <row r="4" spans="1:12" x14ac:dyDescent="0.25">
      <c r="A4" t="s">
        <v>4</v>
      </c>
      <c r="B4" t="s">
        <v>5</v>
      </c>
      <c r="C4" t="s">
        <v>176</v>
      </c>
      <c r="D4" s="32">
        <f t="shared" ref="D4:D67" ca="1" si="0">SUM(E4:L4)</f>
        <v>24</v>
      </c>
      <c r="E4" s="30">
        <f ca="1">VLOOKUP(A4,Übersicht_Kennzahlen!A2:AA67,20,FALSE)</f>
        <v>3</v>
      </c>
      <c r="F4" s="30">
        <f ca="1">VLOOKUP(A4,Übersicht_Kennzahlen!A2:AA67,21,FALSE)</f>
        <v>3</v>
      </c>
      <c r="G4" s="30">
        <f ca="1">VLOOKUP(A4,Übersicht_Kennzahlen!A2:AA67,22,FALSE)</f>
        <v>4</v>
      </c>
      <c r="H4" s="30">
        <f ca="1">VLOOKUP(A4,Übersicht_Kennzahlen!A2:AA67,23,FALSE)</f>
        <v>3</v>
      </c>
      <c r="I4" s="30">
        <f ca="1">VLOOKUP(A4,Übersicht_Kennzahlen!A2:AA67,24,FALSE)</f>
        <v>2</v>
      </c>
      <c r="J4" s="30">
        <f ca="1">VLOOKUP(A4,Übersicht_Kennzahlen!A2:AA67,25,FALSE)</f>
        <v>4</v>
      </c>
      <c r="K4" s="30">
        <f ca="1">VLOOKUP(A4,Übersicht_Kennzahlen!A2:AA67,26,FALSE)</f>
        <v>2</v>
      </c>
      <c r="L4" s="30">
        <f ca="1">VLOOKUP(A4,Übersicht_Kennzahlen!A2:AA67,27,FALSE)</f>
        <v>3</v>
      </c>
    </row>
    <row r="5" spans="1:12" x14ac:dyDescent="0.25">
      <c r="A5" t="s">
        <v>6</v>
      </c>
      <c r="B5" t="s">
        <v>7</v>
      </c>
      <c r="C5" t="s">
        <v>177</v>
      </c>
      <c r="D5" s="32">
        <f t="shared" ca="1" si="0"/>
        <v>16</v>
      </c>
      <c r="E5" s="30">
        <f ca="1">VLOOKUP(A5,Übersicht_Kennzahlen!A2:AA67,20,FALSE)</f>
        <v>2</v>
      </c>
      <c r="F5" s="30">
        <f ca="1">VLOOKUP(A5,Übersicht_Kennzahlen!A2:AA67,21,FALSE)</f>
        <v>3</v>
      </c>
      <c r="G5" s="30">
        <f ca="1">VLOOKUP(A5,Übersicht_Kennzahlen!A2:AA67,22,FALSE)</f>
        <v>4</v>
      </c>
      <c r="H5" s="30">
        <f ca="1">VLOOKUP(A5,Übersicht_Kennzahlen!A2:AA67,23,FALSE)</f>
        <v>2</v>
      </c>
      <c r="I5" s="30">
        <f ca="1">VLOOKUP(A5,Übersicht_Kennzahlen!A2:AA67,24,FALSE)</f>
        <v>1</v>
      </c>
      <c r="J5" s="30">
        <f ca="1">VLOOKUP(A5,Übersicht_Kennzahlen!A2:AA67,25,FALSE)</f>
        <v>2</v>
      </c>
      <c r="K5" s="30">
        <f ca="1">VLOOKUP(A5,Übersicht_Kennzahlen!A2:AA67,26,FALSE)</f>
        <v>1</v>
      </c>
      <c r="L5" s="30">
        <f ca="1">VLOOKUP(A5,Übersicht_Kennzahlen!A2:AA67,27,FALSE)</f>
        <v>1</v>
      </c>
    </row>
    <row r="6" spans="1:12" x14ac:dyDescent="0.25">
      <c r="A6" t="s">
        <v>8</v>
      </c>
      <c r="B6" t="s">
        <v>9</v>
      </c>
      <c r="C6" t="s">
        <v>178</v>
      </c>
      <c r="D6" s="32">
        <f t="shared" ca="1" si="0"/>
        <v>23</v>
      </c>
      <c r="E6" s="30">
        <f ca="1">VLOOKUP(A6,Übersicht_Kennzahlen!A2:AA67,20,FALSE)</f>
        <v>3</v>
      </c>
      <c r="F6" s="30">
        <f ca="1">VLOOKUP(A6,Übersicht_Kennzahlen!A2:AA67,21,FALSE)</f>
        <v>3</v>
      </c>
      <c r="G6" s="30">
        <f ca="1">VLOOKUP(A6,Übersicht_Kennzahlen!A2:AA67,22,FALSE)</f>
        <v>4</v>
      </c>
      <c r="H6" s="30">
        <f ca="1">VLOOKUP(A6,Übersicht_Kennzahlen!A2:AA67,23,FALSE)</f>
        <v>5</v>
      </c>
      <c r="I6" s="30">
        <f ca="1">VLOOKUP(A6,Übersicht_Kennzahlen!A2:AA67,24,FALSE)</f>
        <v>5</v>
      </c>
      <c r="J6" s="30">
        <f ca="1">VLOOKUP(A6,Übersicht_Kennzahlen!A2:AA67,25,FALSE)</f>
        <v>1</v>
      </c>
      <c r="K6" s="30">
        <f ca="1">VLOOKUP(A6,Übersicht_Kennzahlen!A2:AA67,26,FALSE)</f>
        <v>1</v>
      </c>
      <c r="L6" s="30">
        <f ca="1">VLOOKUP(A6,Übersicht_Kennzahlen!A2:AA67,27,FALSE)</f>
        <v>1</v>
      </c>
    </row>
    <row r="7" spans="1:12" x14ac:dyDescent="0.25">
      <c r="A7" t="s">
        <v>10</v>
      </c>
      <c r="B7" t="s">
        <v>11</v>
      </c>
      <c r="C7" t="s">
        <v>177</v>
      </c>
      <c r="D7" s="32">
        <f t="shared" ca="1" si="0"/>
        <v>21</v>
      </c>
      <c r="E7" s="30">
        <f ca="1">VLOOKUP(A7,Übersicht_Kennzahlen!A2:AA67,20,FALSE)</f>
        <v>4</v>
      </c>
      <c r="F7" s="30">
        <f ca="1">VLOOKUP(A7,Übersicht_Kennzahlen!A2:AA67,21,FALSE)</f>
        <v>1</v>
      </c>
      <c r="G7" s="30">
        <f ca="1">VLOOKUP(A7,Übersicht_Kennzahlen!A2:AA67,22,FALSE)</f>
        <v>2</v>
      </c>
      <c r="H7" s="30">
        <f ca="1">VLOOKUP(A7,Übersicht_Kennzahlen!A2:AA67,23,FALSE)</f>
        <v>5</v>
      </c>
      <c r="I7" s="30">
        <f ca="1">VLOOKUP(A7,Übersicht_Kennzahlen!A2:AA67,24,FALSE)</f>
        <v>4</v>
      </c>
      <c r="J7" s="30">
        <f ca="1">VLOOKUP(A7,Übersicht_Kennzahlen!A2:AA67,25,FALSE)</f>
        <v>3</v>
      </c>
      <c r="K7" s="30">
        <f ca="1">VLOOKUP(A7,Übersicht_Kennzahlen!A2:AA67,26,FALSE)</f>
        <v>1</v>
      </c>
      <c r="L7" s="30">
        <f ca="1">VLOOKUP(A7,Übersicht_Kennzahlen!A2:AA67,27,FALSE)</f>
        <v>1</v>
      </c>
    </row>
    <row r="8" spans="1:12" x14ac:dyDescent="0.25">
      <c r="A8" t="s">
        <v>12</v>
      </c>
      <c r="B8" t="s">
        <v>13</v>
      </c>
      <c r="C8" t="s">
        <v>179</v>
      </c>
      <c r="D8" s="32">
        <f t="shared" ca="1" si="0"/>
        <v>21</v>
      </c>
      <c r="E8" s="30">
        <f ca="1">VLOOKUP(A8,Übersicht_Kennzahlen!A2:AA67,20,FALSE)</f>
        <v>2</v>
      </c>
      <c r="F8" s="30">
        <f ca="1">VLOOKUP(A8,Übersicht_Kennzahlen!A2:AA67,21,FALSE)</f>
        <v>3</v>
      </c>
      <c r="G8" s="30">
        <f ca="1">VLOOKUP(A8,Übersicht_Kennzahlen!A2:AA67,22,FALSE)</f>
        <v>2</v>
      </c>
      <c r="H8" s="30">
        <f ca="1">VLOOKUP(A8,Übersicht_Kennzahlen!A2:AA67,23,FALSE)</f>
        <v>4</v>
      </c>
      <c r="I8" s="30">
        <f ca="1">VLOOKUP(A8,Übersicht_Kennzahlen!A2:AA67,24,FALSE)</f>
        <v>4</v>
      </c>
      <c r="J8" s="30">
        <f ca="1">VLOOKUP(A8,Übersicht_Kennzahlen!A2:AA67,25,FALSE)</f>
        <v>4</v>
      </c>
      <c r="K8" s="30">
        <f ca="1">VLOOKUP(A8,Übersicht_Kennzahlen!A2:AA67,26,FALSE)</f>
        <v>1</v>
      </c>
      <c r="L8" s="30">
        <f ca="1">VLOOKUP(A8,Übersicht_Kennzahlen!A2:AA67,27,FALSE)</f>
        <v>1</v>
      </c>
    </row>
    <row r="9" spans="1:12" x14ac:dyDescent="0.25">
      <c r="A9" t="s">
        <v>14</v>
      </c>
      <c r="B9" t="s">
        <v>15</v>
      </c>
      <c r="C9" t="s">
        <v>180</v>
      </c>
      <c r="D9" s="32">
        <f t="shared" ca="1" si="0"/>
        <v>23</v>
      </c>
      <c r="E9" s="30">
        <f ca="1">VLOOKUP(A9,Übersicht_Kennzahlen!A2:AA67,20,FALSE)</f>
        <v>5</v>
      </c>
      <c r="F9" s="30">
        <f ca="1">VLOOKUP(A9,Übersicht_Kennzahlen!A2:AA67,21,FALSE)</f>
        <v>4</v>
      </c>
      <c r="G9" s="30">
        <f ca="1">VLOOKUP(A9,Übersicht_Kennzahlen!A2:AA67,22,FALSE)</f>
        <v>1</v>
      </c>
      <c r="H9" s="30">
        <f ca="1">VLOOKUP(A9,Übersicht_Kennzahlen!A2:AA67,23,FALSE)</f>
        <v>1</v>
      </c>
      <c r="I9" s="30">
        <f ca="1">VLOOKUP(A9,Übersicht_Kennzahlen!A2:AA67,24,FALSE)</f>
        <v>5</v>
      </c>
      <c r="J9" s="30">
        <f ca="1">VLOOKUP(A9,Übersicht_Kennzahlen!A2:AA67,25,FALSE)</f>
        <v>5</v>
      </c>
      <c r="K9" s="30">
        <f ca="1">VLOOKUP(A9,Übersicht_Kennzahlen!A2:AA67,26,FALSE)</f>
        <v>1</v>
      </c>
      <c r="L9" s="30">
        <f ca="1">VLOOKUP(A9,Übersicht_Kennzahlen!A2:AA67,27,FALSE)</f>
        <v>1</v>
      </c>
    </row>
    <row r="10" spans="1:12" x14ac:dyDescent="0.25">
      <c r="A10" t="s">
        <v>16</v>
      </c>
      <c r="B10" t="s">
        <v>17</v>
      </c>
      <c r="C10" t="s">
        <v>181</v>
      </c>
      <c r="D10" s="32">
        <f t="shared" ca="1" si="0"/>
        <v>28</v>
      </c>
      <c r="E10" s="30">
        <f ca="1">VLOOKUP(A10,Übersicht_Kennzahlen!A2:AA67,20,FALSE)</f>
        <v>4</v>
      </c>
      <c r="F10" s="30">
        <f ca="1">VLOOKUP(A10,Übersicht_Kennzahlen!A2:AA67,21,FALSE)</f>
        <v>1</v>
      </c>
      <c r="G10" s="30">
        <f ca="1">VLOOKUP(A10,Übersicht_Kennzahlen!A2:AA67,22,FALSE)</f>
        <v>4</v>
      </c>
      <c r="H10" s="30">
        <f ca="1">VLOOKUP(A10,Übersicht_Kennzahlen!A2:AA67,23,FALSE)</f>
        <v>5</v>
      </c>
      <c r="I10" s="30">
        <f ca="1">VLOOKUP(A10,Übersicht_Kennzahlen!A2:AA67,24,FALSE)</f>
        <v>3</v>
      </c>
      <c r="J10" s="30">
        <f ca="1">VLOOKUP(A10,Übersicht_Kennzahlen!A2:AA67,25,FALSE)</f>
        <v>5</v>
      </c>
      <c r="K10" s="30">
        <f ca="1">VLOOKUP(A10,Übersicht_Kennzahlen!A2:AA67,26,FALSE)</f>
        <v>3</v>
      </c>
      <c r="L10" s="30">
        <f ca="1">VLOOKUP(A10,Übersicht_Kennzahlen!A2:AA67,27,FALSE)</f>
        <v>3</v>
      </c>
    </row>
    <row r="11" spans="1:12" x14ac:dyDescent="0.25">
      <c r="A11" t="s">
        <v>18</v>
      </c>
      <c r="B11" t="s">
        <v>19</v>
      </c>
      <c r="C11" t="s">
        <v>179</v>
      </c>
      <c r="D11" s="32">
        <f t="shared" ca="1" si="0"/>
        <v>25</v>
      </c>
      <c r="E11" s="30">
        <f ca="1">VLOOKUP(A11,Übersicht_Kennzahlen!A2:AA67,20,FALSE)</f>
        <v>4</v>
      </c>
      <c r="F11" s="30">
        <f ca="1">VLOOKUP(A11,Übersicht_Kennzahlen!A2:AA67,21,FALSE)</f>
        <v>3</v>
      </c>
      <c r="G11" s="30">
        <f ca="1">VLOOKUP(A11,Übersicht_Kennzahlen!A2:AA67,22,FALSE)</f>
        <v>5</v>
      </c>
      <c r="H11" s="30">
        <f ca="1">VLOOKUP(A11,Übersicht_Kennzahlen!A2:AA67,23,FALSE)</f>
        <v>4</v>
      </c>
      <c r="I11" s="30">
        <f ca="1">VLOOKUP(A11,Übersicht_Kennzahlen!A2:AA67,24,FALSE)</f>
        <v>3</v>
      </c>
      <c r="J11" s="30">
        <f ca="1">VLOOKUP(A11,Übersicht_Kennzahlen!A2:AA67,25,FALSE)</f>
        <v>4</v>
      </c>
      <c r="K11" s="30">
        <f ca="1">VLOOKUP(A11,Übersicht_Kennzahlen!A2:AA67,26,FALSE)</f>
        <v>1</v>
      </c>
      <c r="L11" s="30">
        <f ca="1">VLOOKUP(A11,Übersicht_Kennzahlen!A2:AA67,27,FALSE)</f>
        <v>1</v>
      </c>
    </row>
    <row r="12" spans="1:12" x14ac:dyDescent="0.25">
      <c r="A12" t="s">
        <v>20</v>
      </c>
      <c r="B12" t="s">
        <v>21</v>
      </c>
      <c r="C12" t="s">
        <v>178</v>
      </c>
      <c r="D12" s="32">
        <f t="shared" ca="1" si="0"/>
        <v>22</v>
      </c>
      <c r="E12" s="30">
        <f ca="1">VLOOKUP(A12,Übersicht_Kennzahlen!A2:AA67,20,FALSE)</f>
        <v>3</v>
      </c>
      <c r="F12" s="30">
        <f ca="1">VLOOKUP(A12,Übersicht_Kennzahlen!A2:AA67,21,FALSE)</f>
        <v>4</v>
      </c>
      <c r="G12" s="30">
        <f ca="1">VLOOKUP(A12,Übersicht_Kennzahlen!A2:AA67,22,FALSE)</f>
        <v>4</v>
      </c>
      <c r="H12" s="30">
        <f ca="1">VLOOKUP(A12,Übersicht_Kennzahlen!A2:AA67,23,FALSE)</f>
        <v>4</v>
      </c>
      <c r="I12" s="30">
        <f ca="1">VLOOKUP(A12,Übersicht_Kennzahlen!A2:AA67,24,FALSE)</f>
        <v>2</v>
      </c>
      <c r="J12" s="30">
        <f ca="1">VLOOKUP(A12,Übersicht_Kennzahlen!A2:AA67,25,FALSE)</f>
        <v>3</v>
      </c>
      <c r="K12" s="30">
        <f ca="1">VLOOKUP(A12,Übersicht_Kennzahlen!A2:AA67,26,FALSE)</f>
        <v>1</v>
      </c>
      <c r="L12" s="30">
        <f ca="1">VLOOKUP(A12,Übersicht_Kennzahlen!A2:AA67,27,FALSE)</f>
        <v>1</v>
      </c>
    </row>
    <row r="13" spans="1:12" x14ac:dyDescent="0.25">
      <c r="A13" t="s">
        <v>22</v>
      </c>
      <c r="B13" t="s">
        <v>23</v>
      </c>
      <c r="C13" t="s">
        <v>178</v>
      </c>
      <c r="D13" s="32">
        <f t="shared" ca="1" si="0"/>
        <v>23</v>
      </c>
      <c r="E13" s="30">
        <f ca="1">VLOOKUP(A13,Übersicht_Kennzahlen!A2:AA67,20,FALSE)</f>
        <v>2</v>
      </c>
      <c r="F13" s="30">
        <f ca="1">VLOOKUP(A13,Übersicht_Kennzahlen!A2:AA67,21,FALSE)</f>
        <v>4</v>
      </c>
      <c r="G13" s="30">
        <f ca="1">VLOOKUP(A13,Übersicht_Kennzahlen!A2:AA67,22,FALSE)</f>
        <v>4</v>
      </c>
      <c r="H13" s="30">
        <f ca="1">VLOOKUP(A13,Übersicht_Kennzahlen!A2:AA67,23,FALSE)</f>
        <v>4</v>
      </c>
      <c r="I13" s="30">
        <f ca="1">VLOOKUP(A13,Übersicht_Kennzahlen!A2:AA67,24,FALSE)</f>
        <v>4</v>
      </c>
      <c r="J13" s="30">
        <f ca="1">VLOOKUP(A13,Übersicht_Kennzahlen!A2:AA67,25,FALSE)</f>
        <v>3</v>
      </c>
      <c r="K13" s="30">
        <f ca="1">VLOOKUP(A13,Übersicht_Kennzahlen!A2:AA67,26,FALSE)</f>
        <v>1</v>
      </c>
      <c r="L13" s="30">
        <f ca="1">VLOOKUP(A13,Übersicht_Kennzahlen!A2:AA67,27,FALSE)</f>
        <v>1</v>
      </c>
    </row>
    <row r="14" spans="1:12" x14ac:dyDescent="0.25">
      <c r="A14" t="s">
        <v>24</v>
      </c>
      <c r="B14" t="s">
        <v>25</v>
      </c>
      <c r="C14" t="s">
        <v>182</v>
      </c>
      <c r="D14" s="32">
        <f t="shared" ca="1" si="0"/>
        <v>21</v>
      </c>
      <c r="E14" s="30">
        <f ca="1">VLOOKUP(A14,Übersicht_Kennzahlen!A2:AA67,20,FALSE)</f>
        <v>2</v>
      </c>
      <c r="F14" s="30">
        <f ca="1">VLOOKUP(A14,Übersicht_Kennzahlen!A2:AA67,21,FALSE)</f>
        <v>3</v>
      </c>
      <c r="G14" s="30">
        <f ca="1">VLOOKUP(A14,Übersicht_Kennzahlen!A2:AA67,22,FALSE)</f>
        <v>2</v>
      </c>
      <c r="H14" s="30">
        <f ca="1">VLOOKUP(A14,Übersicht_Kennzahlen!A2:AA67,23,FALSE)</f>
        <v>4</v>
      </c>
      <c r="I14" s="30">
        <f ca="1">VLOOKUP(A14,Übersicht_Kennzahlen!A2:AA67,24,FALSE)</f>
        <v>4</v>
      </c>
      <c r="J14" s="30">
        <f ca="1">VLOOKUP(A14,Übersicht_Kennzahlen!A2:AA67,25,FALSE)</f>
        <v>4</v>
      </c>
      <c r="K14" s="30">
        <f ca="1">VLOOKUP(A14,Übersicht_Kennzahlen!A2:AA67,26,FALSE)</f>
        <v>1</v>
      </c>
      <c r="L14" s="30">
        <f ca="1">VLOOKUP(A14,Übersicht_Kennzahlen!A2:AA67,27,FALSE)</f>
        <v>1</v>
      </c>
    </row>
    <row r="15" spans="1:12" x14ac:dyDescent="0.25">
      <c r="A15" t="s">
        <v>26</v>
      </c>
      <c r="B15" t="s">
        <v>27</v>
      </c>
      <c r="C15" t="s">
        <v>176</v>
      </c>
      <c r="D15" s="32">
        <f t="shared" ca="1" si="0"/>
        <v>23</v>
      </c>
      <c r="E15" s="30">
        <f ca="1">VLOOKUP(A15,Übersicht_Kennzahlen!A2:AA67,20,FALSE)</f>
        <v>4</v>
      </c>
      <c r="F15" s="30">
        <f ca="1">VLOOKUP(A15,Übersicht_Kennzahlen!A2:AA67,21,FALSE)</f>
        <v>2</v>
      </c>
      <c r="G15" s="30">
        <f ca="1">VLOOKUP(A15,Übersicht_Kennzahlen!A2:AA67,22,FALSE)</f>
        <v>2</v>
      </c>
      <c r="H15" s="30">
        <f ca="1">VLOOKUP(A15,Übersicht_Kennzahlen!A2:AA67,23,FALSE)</f>
        <v>4</v>
      </c>
      <c r="I15" s="30">
        <f ca="1">VLOOKUP(A15,Übersicht_Kennzahlen!A2:AA67,24,FALSE)</f>
        <v>4</v>
      </c>
      <c r="J15" s="30">
        <f ca="1">VLOOKUP(A15,Übersicht_Kennzahlen!A2:AA67,25,FALSE)</f>
        <v>5</v>
      </c>
      <c r="K15" s="30">
        <f ca="1">VLOOKUP(A15,Übersicht_Kennzahlen!A2:AA67,26,FALSE)</f>
        <v>1</v>
      </c>
      <c r="L15" s="30">
        <f ca="1">VLOOKUP(A15,Übersicht_Kennzahlen!A2:AA67,27,FALSE)</f>
        <v>1</v>
      </c>
    </row>
    <row r="16" spans="1:12" x14ac:dyDescent="0.25">
      <c r="A16" t="s">
        <v>28</v>
      </c>
      <c r="B16" t="s">
        <v>29</v>
      </c>
      <c r="C16" t="s">
        <v>178</v>
      </c>
      <c r="D16" s="32">
        <f t="shared" ca="1" si="0"/>
        <v>16</v>
      </c>
      <c r="E16" s="30">
        <f ca="1">VLOOKUP(A16,Übersicht_Kennzahlen!A2:AA67,20,FALSE)</f>
        <v>2</v>
      </c>
      <c r="F16" s="30">
        <f ca="1">VLOOKUP(A16,Übersicht_Kennzahlen!A2:AA67,21,FALSE)</f>
        <v>5</v>
      </c>
      <c r="G16" s="30">
        <f ca="1">VLOOKUP(A16,Übersicht_Kennzahlen!A2:AA67,22,FALSE)</f>
        <v>3</v>
      </c>
      <c r="H16" s="30">
        <f ca="1">VLOOKUP(A16,Übersicht_Kennzahlen!A2:AA67,23,FALSE)</f>
        <v>1</v>
      </c>
      <c r="I16" s="30">
        <f ca="1">VLOOKUP(A16,Übersicht_Kennzahlen!A2:AA67,24,FALSE)</f>
        <v>2</v>
      </c>
      <c r="J16" s="30">
        <f ca="1">VLOOKUP(A16,Übersicht_Kennzahlen!A2:AA67,25,FALSE)</f>
        <v>1</v>
      </c>
      <c r="K16" s="30">
        <f ca="1">VLOOKUP(A16,Übersicht_Kennzahlen!A2:AA67,26,FALSE)</f>
        <v>1</v>
      </c>
      <c r="L16" s="30">
        <f ca="1">VLOOKUP(A16,Übersicht_Kennzahlen!A2:AA67,27,FALSE)</f>
        <v>1</v>
      </c>
    </row>
    <row r="17" spans="1:12" x14ac:dyDescent="0.25">
      <c r="A17" t="s">
        <v>30</v>
      </c>
      <c r="B17" t="s">
        <v>31</v>
      </c>
      <c r="C17" t="s">
        <v>180</v>
      </c>
      <c r="D17" s="32">
        <f t="shared" ca="1" si="0"/>
        <v>16</v>
      </c>
      <c r="E17" s="30">
        <f ca="1">VLOOKUP(A17,Übersicht_Kennzahlen!A2:AA67,20,FALSE)</f>
        <v>2</v>
      </c>
      <c r="F17" s="30">
        <f ca="1">VLOOKUP(A17,Übersicht_Kennzahlen!A2:AA67,21,FALSE)</f>
        <v>5</v>
      </c>
      <c r="G17" s="30">
        <f ca="1">VLOOKUP(A17,Übersicht_Kennzahlen!A2:AA67,22,FALSE)</f>
        <v>3</v>
      </c>
      <c r="H17" s="30">
        <f ca="1">VLOOKUP(A17,Übersicht_Kennzahlen!A2:AA67,23,FALSE)</f>
        <v>1</v>
      </c>
      <c r="I17" s="30">
        <f ca="1">VLOOKUP(A17,Übersicht_Kennzahlen!A2:AA67,24,FALSE)</f>
        <v>2</v>
      </c>
      <c r="J17" s="30">
        <f ca="1">VLOOKUP(A17,Übersicht_Kennzahlen!A2:AA67,25,FALSE)</f>
        <v>1</v>
      </c>
      <c r="K17" s="30">
        <f ca="1">VLOOKUP(A17,Übersicht_Kennzahlen!A2:AA67,26,FALSE)</f>
        <v>1</v>
      </c>
      <c r="L17" s="30">
        <f ca="1">VLOOKUP(A17,Übersicht_Kennzahlen!A2:AA67,27,FALSE)</f>
        <v>1</v>
      </c>
    </row>
    <row r="18" spans="1:12" x14ac:dyDescent="0.25">
      <c r="A18" t="s">
        <v>32</v>
      </c>
      <c r="B18" t="s">
        <v>33</v>
      </c>
      <c r="C18" t="s">
        <v>183</v>
      </c>
      <c r="D18" s="32">
        <f t="shared" ca="1" si="0"/>
        <v>20</v>
      </c>
      <c r="E18" s="30">
        <f ca="1">VLOOKUP(A18,Übersicht_Kennzahlen!A2:AA67,20,FALSE)</f>
        <v>3</v>
      </c>
      <c r="F18" s="30">
        <f ca="1">VLOOKUP(A18,Übersicht_Kennzahlen!A2:AA67,21,FALSE)</f>
        <v>4</v>
      </c>
      <c r="G18" s="30">
        <f ca="1">VLOOKUP(A18,Übersicht_Kennzahlen!A2:AA67,22,FALSE)</f>
        <v>3</v>
      </c>
      <c r="H18" s="30">
        <f ca="1">VLOOKUP(A18,Übersicht_Kennzahlen!A2:AA67,23,FALSE)</f>
        <v>4</v>
      </c>
      <c r="I18" s="30">
        <f ca="1">VLOOKUP(A18,Übersicht_Kennzahlen!A2:AA67,24,FALSE)</f>
        <v>2</v>
      </c>
      <c r="J18" s="30">
        <f ca="1">VLOOKUP(A18,Übersicht_Kennzahlen!A2:AA67,25,FALSE)</f>
        <v>2</v>
      </c>
      <c r="K18" s="30">
        <f ca="1">VLOOKUP(A18,Übersicht_Kennzahlen!A2:AA67,26,FALSE)</f>
        <v>1</v>
      </c>
      <c r="L18" s="30">
        <f ca="1">VLOOKUP(A18,Übersicht_Kennzahlen!A2:AA67,27,FALSE)</f>
        <v>1</v>
      </c>
    </row>
    <row r="19" spans="1:12" x14ac:dyDescent="0.25">
      <c r="A19" t="s">
        <v>34</v>
      </c>
      <c r="B19" t="s">
        <v>35</v>
      </c>
      <c r="C19" t="s">
        <v>177</v>
      </c>
      <c r="D19" s="32">
        <f t="shared" ca="1" si="0"/>
        <v>16</v>
      </c>
      <c r="E19" s="30">
        <f ca="1">VLOOKUP(A19,Übersicht_Kennzahlen!A2:AA67,20,FALSE)</f>
        <v>2</v>
      </c>
      <c r="F19" s="30">
        <f ca="1">VLOOKUP(A19,Übersicht_Kennzahlen!A2:AA67,21,FALSE)</f>
        <v>2</v>
      </c>
      <c r="G19" s="30">
        <f ca="1">VLOOKUP(A19,Übersicht_Kennzahlen!A2:AA67,22,FALSE)</f>
        <v>4</v>
      </c>
      <c r="H19" s="30">
        <f ca="1">VLOOKUP(A19,Übersicht_Kennzahlen!A2:AA67,23,FALSE)</f>
        <v>3</v>
      </c>
      <c r="I19" s="30">
        <f ca="1">VLOOKUP(A19,Übersicht_Kennzahlen!A2:AA67,24,FALSE)</f>
        <v>2</v>
      </c>
      <c r="J19" s="30">
        <f ca="1">VLOOKUP(A19,Übersicht_Kennzahlen!A2:AA67,25,FALSE)</f>
        <v>1</v>
      </c>
      <c r="K19" s="30">
        <f ca="1">VLOOKUP(A19,Übersicht_Kennzahlen!A2:AA67,26,FALSE)</f>
        <v>1</v>
      </c>
      <c r="L19" s="30">
        <f ca="1">VLOOKUP(A19,Übersicht_Kennzahlen!A2:AA67,27,FALSE)</f>
        <v>1</v>
      </c>
    </row>
    <row r="20" spans="1:12" x14ac:dyDescent="0.25">
      <c r="A20" t="s">
        <v>36</v>
      </c>
      <c r="B20" t="s">
        <v>37</v>
      </c>
      <c r="C20" t="s">
        <v>182</v>
      </c>
      <c r="D20" s="32">
        <f t="shared" ca="1" si="0"/>
        <v>19</v>
      </c>
      <c r="E20" s="30">
        <f ca="1">VLOOKUP(A20,Übersicht_Kennzahlen!A2:AA67,20,FALSE)</f>
        <v>2</v>
      </c>
      <c r="F20" s="30">
        <f ca="1">VLOOKUP(A20,Übersicht_Kennzahlen!A2:AA67,21,FALSE)</f>
        <v>3</v>
      </c>
      <c r="G20" s="30">
        <f ca="1">VLOOKUP(A20,Übersicht_Kennzahlen!A2:AA67,22,FALSE)</f>
        <v>5</v>
      </c>
      <c r="H20" s="30">
        <f ca="1">VLOOKUP(A20,Übersicht_Kennzahlen!A2:AA67,23,FALSE)</f>
        <v>4</v>
      </c>
      <c r="I20" s="30">
        <f ca="1">VLOOKUP(A20,Übersicht_Kennzahlen!A2:AA67,24,FALSE)</f>
        <v>1</v>
      </c>
      <c r="J20" s="30">
        <f ca="1">VLOOKUP(A20,Übersicht_Kennzahlen!A2:AA67,25,FALSE)</f>
        <v>2</v>
      </c>
      <c r="K20" s="30">
        <f ca="1">VLOOKUP(A20,Übersicht_Kennzahlen!A2:AA67,26,FALSE)</f>
        <v>1</v>
      </c>
      <c r="L20" s="30">
        <f ca="1">VLOOKUP(A20,Übersicht_Kennzahlen!A2:AA67,27,FALSE)</f>
        <v>1</v>
      </c>
    </row>
    <row r="21" spans="1:12" x14ac:dyDescent="0.25">
      <c r="A21" t="s">
        <v>38</v>
      </c>
      <c r="B21" t="s">
        <v>39</v>
      </c>
      <c r="C21" t="s">
        <v>177</v>
      </c>
      <c r="D21" s="32">
        <f t="shared" ca="1" si="0"/>
        <v>24</v>
      </c>
      <c r="E21" s="30">
        <f ca="1">VLOOKUP(A21,Übersicht_Kennzahlen!A2:AA67,20,FALSE)</f>
        <v>3</v>
      </c>
      <c r="F21" s="30">
        <f ca="1">VLOOKUP(A21,Übersicht_Kennzahlen!A2:AA67,21,FALSE)</f>
        <v>4</v>
      </c>
      <c r="G21" s="30">
        <f ca="1">VLOOKUP(A21,Übersicht_Kennzahlen!A2:AA67,22,FALSE)</f>
        <v>3</v>
      </c>
      <c r="H21" s="30">
        <f ca="1">VLOOKUP(A21,Übersicht_Kennzahlen!A2:AA67,23,FALSE)</f>
        <v>2</v>
      </c>
      <c r="I21" s="30">
        <f ca="1">VLOOKUP(A21,Übersicht_Kennzahlen!A2:AA67,24,FALSE)</f>
        <v>3</v>
      </c>
      <c r="J21" s="30">
        <f ca="1">VLOOKUP(A21,Übersicht_Kennzahlen!A2:AA67,25,FALSE)</f>
        <v>3</v>
      </c>
      <c r="K21" s="30">
        <f ca="1">VLOOKUP(A21,Übersicht_Kennzahlen!A2:AA67,26,FALSE)</f>
        <v>3</v>
      </c>
      <c r="L21" s="30">
        <f ca="1">VLOOKUP(A21,Übersicht_Kennzahlen!A2:AA67,27,FALSE)</f>
        <v>3</v>
      </c>
    </row>
    <row r="22" spans="1:12" x14ac:dyDescent="0.25">
      <c r="A22" t="s">
        <v>40</v>
      </c>
      <c r="B22" t="s">
        <v>41</v>
      </c>
      <c r="C22" t="s">
        <v>177</v>
      </c>
      <c r="D22" s="32">
        <f t="shared" ca="1" si="0"/>
        <v>24</v>
      </c>
      <c r="E22" s="30">
        <f ca="1">VLOOKUP(A22,Übersicht_Kennzahlen!A2:AA67,20,FALSE)</f>
        <v>5</v>
      </c>
      <c r="F22" s="30">
        <f ca="1">VLOOKUP(A22,Übersicht_Kennzahlen!A2:AA67,21,FALSE)</f>
        <v>4</v>
      </c>
      <c r="G22" s="30">
        <f ca="1">VLOOKUP(A22,Übersicht_Kennzahlen!A2:AA67,22,FALSE)</f>
        <v>4</v>
      </c>
      <c r="H22" s="30">
        <f ca="1">VLOOKUP(A22,Übersicht_Kennzahlen!A2:AA67,23,FALSE)</f>
        <v>1</v>
      </c>
      <c r="I22" s="30">
        <f ca="1">VLOOKUP(A22,Übersicht_Kennzahlen!A2:AA67,24,FALSE)</f>
        <v>4</v>
      </c>
      <c r="J22" s="30">
        <f ca="1">VLOOKUP(A22,Übersicht_Kennzahlen!A2:AA67,25,FALSE)</f>
        <v>4</v>
      </c>
      <c r="K22" s="30">
        <f ca="1">VLOOKUP(A22,Übersicht_Kennzahlen!A2:AA67,26,FALSE)</f>
        <v>1</v>
      </c>
      <c r="L22" s="30">
        <f ca="1">VLOOKUP(A22,Übersicht_Kennzahlen!A2:AA67,27,FALSE)</f>
        <v>1</v>
      </c>
    </row>
    <row r="23" spans="1:12" x14ac:dyDescent="0.25">
      <c r="A23" t="s">
        <v>42</v>
      </c>
      <c r="B23" t="s">
        <v>43</v>
      </c>
      <c r="C23" t="s">
        <v>178</v>
      </c>
      <c r="D23" s="32">
        <f t="shared" ca="1" si="0"/>
        <v>22</v>
      </c>
      <c r="E23" s="30">
        <f ca="1">VLOOKUP(A23,Übersicht_Kennzahlen!A2:AA67,20,FALSE)</f>
        <v>4</v>
      </c>
      <c r="F23" s="30">
        <f ca="1">VLOOKUP(A23,Übersicht_Kennzahlen!A2:AA67,21,FALSE)</f>
        <v>5</v>
      </c>
      <c r="G23" s="30">
        <f ca="1">VLOOKUP(A23,Übersicht_Kennzahlen!A2:AA67,22,FALSE)</f>
        <v>3</v>
      </c>
      <c r="H23" s="30">
        <f ca="1">VLOOKUP(A23,Übersicht_Kennzahlen!A2:AA67,23,FALSE)</f>
        <v>3</v>
      </c>
      <c r="I23" s="30">
        <f ca="1">VLOOKUP(A23,Übersicht_Kennzahlen!A2:AA67,24,FALSE)</f>
        <v>4</v>
      </c>
      <c r="J23" s="30">
        <f ca="1">VLOOKUP(A23,Übersicht_Kennzahlen!A2:AA67,25,FALSE)</f>
        <v>1</v>
      </c>
      <c r="K23" s="30">
        <f ca="1">VLOOKUP(A23,Übersicht_Kennzahlen!A2:AA67,26,FALSE)</f>
        <v>1</v>
      </c>
      <c r="L23" s="30">
        <f ca="1">VLOOKUP(A23,Übersicht_Kennzahlen!A2:AA67,27,FALSE)</f>
        <v>1</v>
      </c>
    </row>
    <row r="24" spans="1:12" x14ac:dyDescent="0.25">
      <c r="A24" t="s">
        <v>44</v>
      </c>
      <c r="B24" t="s">
        <v>45</v>
      </c>
      <c r="C24" t="s">
        <v>182</v>
      </c>
      <c r="D24" s="32">
        <f t="shared" ca="1" si="0"/>
        <v>27</v>
      </c>
      <c r="E24" s="30">
        <f ca="1">VLOOKUP(A24,Übersicht_Kennzahlen!A2:AA67,20,FALSE)</f>
        <v>5</v>
      </c>
      <c r="F24" s="30">
        <f ca="1">VLOOKUP(A24,Übersicht_Kennzahlen!A2:AA67,21,FALSE)</f>
        <v>3</v>
      </c>
      <c r="G24" s="30">
        <f ca="1">VLOOKUP(A24,Übersicht_Kennzahlen!A2:AA67,22,FALSE)</f>
        <v>4</v>
      </c>
      <c r="H24" s="30">
        <f ca="1">VLOOKUP(A24,Übersicht_Kennzahlen!A2:AA67,23,FALSE)</f>
        <v>5</v>
      </c>
      <c r="I24" s="30">
        <f ca="1">VLOOKUP(A24,Übersicht_Kennzahlen!A2:AA67,24,FALSE)</f>
        <v>4</v>
      </c>
      <c r="J24" s="30">
        <f ca="1">VLOOKUP(A24,Übersicht_Kennzahlen!A2:AA67,25,FALSE)</f>
        <v>4</v>
      </c>
      <c r="K24" s="30">
        <f ca="1">VLOOKUP(A24,Übersicht_Kennzahlen!A2:AA67,26,FALSE)</f>
        <v>1</v>
      </c>
      <c r="L24" s="30">
        <f ca="1">VLOOKUP(A24,Übersicht_Kennzahlen!A2:AA67,27,FALSE)</f>
        <v>1</v>
      </c>
    </row>
    <row r="25" spans="1:12" x14ac:dyDescent="0.25">
      <c r="A25" t="s">
        <v>46</v>
      </c>
      <c r="B25" t="s">
        <v>47</v>
      </c>
      <c r="C25" t="s">
        <v>183</v>
      </c>
      <c r="D25" s="32">
        <f t="shared" ca="1" si="0"/>
        <v>15</v>
      </c>
      <c r="E25" s="30">
        <f ca="1">VLOOKUP(A25,Übersicht_Kennzahlen!A2:AA67,20,FALSE)</f>
        <v>1</v>
      </c>
      <c r="F25" s="30">
        <f ca="1">VLOOKUP(A25,Übersicht_Kennzahlen!A2:AA67,21,FALSE)</f>
        <v>4</v>
      </c>
      <c r="G25" s="30">
        <f ca="1">VLOOKUP(A25,Übersicht_Kennzahlen!A2:AA67,22,FALSE)</f>
        <v>2</v>
      </c>
      <c r="H25" s="30">
        <f ca="1">VLOOKUP(A25,Übersicht_Kennzahlen!A2:AA67,23,FALSE)</f>
        <v>3</v>
      </c>
      <c r="I25" s="30">
        <f ca="1">VLOOKUP(A25,Übersicht_Kennzahlen!A2:AA67,24,FALSE)</f>
        <v>2</v>
      </c>
      <c r="J25" s="30">
        <f ca="1">VLOOKUP(A25,Übersicht_Kennzahlen!A2:AA67,25,FALSE)</f>
        <v>1</v>
      </c>
      <c r="K25" s="30">
        <f ca="1">VLOOKUP(A25,Übersicht_Kennzahlen!A2:AA67,26,FALSE)</f>
        <v>1</v>
      </c>
      <c r="L25" s="30">
        <f ca="1">VLOOKUP(A25,Übersicht_Kennzahlen!A2:AA67,27,FALSE)</f>
        <v>1</v>
      </c>
    </row>
    <row r="26" spans="1:12" x14ac:dyDescent="0.25">
      <c r="A26" t="s">
        <v>48</v>
      </c>
      <c r="B26" t="s">
        <v>49</v>
      </c>
      <c r="C26" t="s">
        <v>183</v>
      </c>
      <c r="D26" s="32">
        <f t="shared" ca="1" si="0"/>
        <v>17</v>
      </c>
      <c r="E26" s="30">
        <f ca="1">VLOOKUP(A26,Übersicht_Kennzahlen!A2:AA67,20,FALSE)</f>
        <v>2</v>
      </c>
      <c r="F26" s="30">
        <f ca="1">VLOOKUP(A26,Übersicht_Kennzahlen!A2:AA67,21,FALSE)</f>
        <v>4</v>
      </c>
      <c r="G26" s="30">
        <f ca="1">VLOOKUP(A26,Übersicht_Kennzahlen!A2:AA67,22,FALSE)</f>
        <v>3</v>
      </c>
      <c r="H26" s="30">
        <f ca="1">VLOOKUP(A26,Übersicht_Kennzahlen!A2:AA67,23,FALSE)</f>
        <v>3</v>
      </c>
      <c r="I26" s="30">
        <f ca="1">VLOOKUP(A26,Übersicht_Kennzahlen!A2:AA67,24,FALSE)</f>
        <v>2</v>
      </c>
      <c r="J26" s="30">
        <f ca="1">VLOOKUP(A26,Übersicht_Kennzahlen!A2:AA67,25,FALSE)</f>
        <v>1</v>
      </c>
      <c r="K26" s="30">
        <f ca="1">VLOOKUP(A26,Übersicht_Kennzahlen!A2:AA67,26,FALSE)</f>
        <v>1</v>
      </c>
      <c r="L26" s="30">
        <f ca="1">VLOOKUP(A26,Übersicht_Kennzahlen!A2:AA67,27,FALSE)</f>
        <v>1</v>
      </c>
    </row>
    <row r="27" spans="1:12" x14ac:dyDescent="0.25">
      <c r="A27" t="s">
        <v>50</v>
      </c>
      <c r="B27" t="s">
        <v>51</v>
      </c>
      <c r="C27" t="s">
        <v>180</v>
      </c>
      <c r="D27" s="32">
        <f t="shared" ca="1" si="0"/>
        <v>23</v>
      </c>
      <c r="E27" s="30">
        <f ca="1">VLOOKUP(A27,Übersicht_Kennzahlen!A2:AA67,20,FALSE)</f>
        <v>1</v>
      </c>
      <c r="F27" s="30">
        <f ca="1">VLOOKUP(A27,Übersicht_Kennzahlen!A2:AA67,21,FALSE)</f>
        <v>5</v>
      </c>
      <c r="G27" s="30">
        <f ca="1">VLOOKUP(A27,Übersicht_Kennzahlen!A2:AA67,22,FALSE)</f>
        <v>4</v>
      </c>
      <c r="H27" s="30">
        <f ca="1">VLOOKUP(A27,Übersicht_Kennzahlen!A2:AA67,23,FALSE)</f>
        <v>1</v>
      </c>
      <c r="I27" s="30">
        <f ca="1">VLOOKUP(A27,Übersicht_Kennzahlen!A2:AA67,24,FALSE)</f>
        <v>5</v>
      </c>
      <c r="J27" s="30">
        <f ca="1">VLOOKUP(A27,Übersicht_Kennzahlen!A2:AA67,25,FALSE)</f>
        <v>5</v>
      </c>
      <c r="K27" s="30">
        <f ca="1">VLOOKUP(A27,Übersicht_Kennzahlen!A2:AA67,26,FALSE)</f>
        <v>1</v>
      </c>
      <c r="L27" s="30">
        <f ca="1">VLOOKUP(A27,Übersicht_Kennzahlen!A2:AA67,27,FALSE)</f>
        <v>1</v>
      </c>
    </row>
    <row r="28" spans="1:12" x14ac:dyDescent="0.25">
      <c r="A28" t="s">
        <v>52</v>
      </c>
      <c r="B28" t="s">
        <v>53</v>
      </c>
      <c r="C28" t="s">
        <v>177</v>
      </c>
      <c r="D28" s="32">
        <f t="shared" ca="1" si="0"/>
        <v>16</v>
      </c>
      <c r="E28" s="30">
        <f ca="1">VLOOKUP(A28,Übersicht_Kennzahlen!A2:AA67,20,FALSE)</f>
        <v>2</v>
      </c>
      <c r="F28" s="30">
        <f ca="1">VLOOKUP(A28,Übersicht_Kennzahlen!A2:AA67,21,FALSE)</f>
        <v>3</v>
      </c>
      <c r="G28" s="30">
        <f ca="1">VLOOKUP(A28,Übersicht_Kennzahlen!A2:AA67,22,FALSE)</f>
        <v>3</v>
      </c>
      <c r="H28" s="30">
        <f ca="1">VLOOKUP(A28,Übersicht_Kennzahlen!A2:AA67,23,FALSE)</f>
        <v>2</v>
      </c>
      <c r="I28" s="30">
        <f ca="1">VLOOKUP(A28,Übersicht_Kennzahlen!A2:AA67,24,FALSE)</f>
        <v>2</v>
      </c>
      <c r="J28" s="30">
        <f ca="1">VLOOKUP(A28,Übersicht_Kennzahlen!A2:AA67,25,FALSE)</f>
        <v>2</v>
      </c>
      <c r="K28" s="30">
        <f ca="1">VLOOKUP(A28,Übersicht_Kennzahlen!A2:AA67,26,FALSE)</f>
        <v>1</v>
      </c>
      <c r="L28" s="30">
        <f ca="1">VLOOKUP(A28,Übersicht_Kennzahlen!A2:AA67,27,FALSE)</f>
        <v>1</v>
      </c>
    </row>
    <row r="29" spans="1:12" x14ac:dyDescent="0.25">
      <c r="A29" t="s">
        <v>54</v>
      </c>
      <c r="B29" t="s">
        <v>55</v>
      </c>
      <c r="C29" t="s">
        <v>180</v>
      </c>
      <c r="D29" s="32">
        <f t="shared" ca="1" si="0"/>
        <v>24</v>
      </c>
      <c r="E29" s="30">
        <f ca="1">VLOOKUP(A29,Übersicht_Kennzahlen!A2:AA67,20,FALSE)</f>
        <v>4</v>
      </c>
      <c r="F29" s="30">
        <f ca="1">VLOOKUP(A29,Übersicht_Kennzahlen!A2:AA67,21,FALSE)</f>
        <v>5</v>
      </c>
      <c r="G29" s="30">
        <f ca="1">VLOOKUP(A29,Übersicht_Kennzahlen!A2:AA67,22,FALSE)</f>
        <v>3</v>
      </c>
      <c r="H29" s="30">
        <f ca="1">VLOOKUP(A29,Übersicht_Kennzahlen!A2:AA67,23,FALSE)</f>
        <v>2</v>
      </c>
      <c r="I29" s="30">
        <f ca="1">VLOOKUP(A29,Übersicht_Kennzahlen!A2:AA67,24,FALSE)</f>
        <v>5</v>
      </c>
      <c r="J29" s="30">
        <f ca="1">VLOOKUP(A29,Übersicht_Kennzahlen!A2:AA67,25,FALSE)</f>
        <v>3</v>
      </c>
      <c r="K29" s="30">
        <f ca="1">VLOOKUP(A29,Übersicht_Kennzahlen!A2:AA67,26,FALSE)</f>
        <v>1</v>
      </c>
      <c r="L29" s="30">
        <f ca="1">VLOOKUP(A29,Übersicht_Kennzahlen!A2:AA67,27,FALSE)</f>
        <v>1</v>
      </c>
    </row>
    <row r="30" spans="1:12" x14ac:dyDescent="0.25">
      <c r="A30" t="s">
        <v>56</v>
      </c>
      <c r="B30" t="s">
        <v>57</v>
      </c>
      <c r="C30" t="s">
        <v>183</v>
      </c>
      <c r="D30" s="32">
        <f t="shared" ca="1" si="0"/>
        <v>18</v>
      </c>
      <c r="E30" s="30">
        <f ca="1">VLOOKUP(A30,Übersicht_Kennzahlen!A2:AA67,20,FALSE)</f>
        <v>1</v>
      </c>
      <c r="F30" s="30">
        <f ca="1">VLOOKUP(A30,Übersicht_Kennzahlen!A2:AA67,21,FALSE)</f>
        <v>3</v>
      </c>
      <c r="G30" s="30">
        <f ca="1">VLOOKUP(A30,Übersicht_Kennzahlen!A2:AA67,22,FALSE)</f>
        <v>4</v>
      </c>
      <c r="H30" s="30">
        <f ca="1">VLOOKUP(A30,Übersicht_Kennzahlen!A2:AA67,23,FALSE)</f>
        <v>5</v>
      </c>
      <c r="I30" s="30">
        <f ca="1">VLOOKUP(A30,Übersicht_Kennzahlen!A2:AA67,24,FALSE)</f>
        <v>1</v>
      </c>
      <c r="J30" s="30">
        <f ca="1">VLOOKUP(A30,Übersicht_Kennzahlen!A2:AA67,25,FALSE)</f>
        <v>2</v>
      </c>
      <c r="K30" s="30">
        <f ca="1">VLOOKUP(A30,Übersicht_Kennzahlen!A2:AA67,26,FALSE)</f>
        <v>1</v>
      </c>
      <c r="L30" s="30">
        <f ca="1">VLOOKUP(A30,Übersicht_Kennzahlen!A2:AA67,27,FALSE)</f>
        <v>1</v>
      </c>
    </row>
    <row r="31" spans="1:12" x14ac:dyDescent="0.25">
      <c r="A31" t="s">
        <v>58</v>
      </c>
      <c r="B31" t="s">
        <v>59</v>
      </c>
      <c r="C31" t="s">
        <v>177</v>
      </c>
      <c r="D31" s="32">
        <f t="shared" ca="1" si="0"/>
        <v>20</v>
      </c>
      <c r="E31" s="30">
        <f ca="1">VLOOKUP(A31,Übersicht_Kennzahlen!A2:AA67,20,FALSE)</f>
        <v>3</v>
      </c>
      <c r="F31" s="30">
        <f ca="1">VLOOKUP(A31,Übersicht_Kennzahlen!A2:AA67,21,FALSE)</f>
        <v>2</v>
      </c>
      <c r="G31" s="30">
        <f ca="1">VLOOKUP(A31,Übersicht_Kennzahlen!A2:AA67,22,FALSE)</f>
        <v>4</v>
      </c>
      <c r="H31" s="30">
        <f ca="1">VLOOKUP(A31,Übersicht_Kennzahlen!A2:AA67,23,FALSE)</f>
        <v>3</v>
      </c>
      <c r="I31" s="30">
        <f ca="1">VLOOKUP(A31,Übersicht_Kennzahlen!A2:AA67,24,FALSE)</f>
        <v>2</v>
      </c>
      <c r="J31" s="30">
        <f ca="1">VLOOKUP(A31,Übersicht_Kennzahlen!A2:AA67,25,FALSE)</f>
        <v>3</v>
      </c>
      <c r="K31" s="30">
        <f ca="1">VLOOKUP(A31,Übersicht_Kennzahlen!A2:AA67,26,FALSE)</f>
        <v>1</v>
      </c>
      <c r="L31" s="30">
        <f ca="1">VLOOKUP(A31,Übersicht_Kennzahlen!A2:AA67,27,FALSE)</f>
        <v>2</v>
      </c>
    </row>
    <row r="32" spans="1:12" x14ac:dyDescent="0.25">
      <c r="A32" t="s">
        <v>60</v>
      </c>
      <c r="B32" t="s">
        <v>61</v>
      </c>
      <c r="C32" t="s">
        <v>177</v>
      </c>
      <c r="D32" s="32">
        <f t="shared" ca="1" si="0"/>
        <v>21</v>
      </c>
      <c r="E32" s="30">
        <f ca="1">VLOOKUP(A32,Übersicht_Kennzahlen!A2:AA67,20,FALSE)</f>
        <v>2</v>
      </c>
      <c r="F32" s="30">
        <f ca="1">VLOOKUP(A32,Übersicht_Kennzahlen!A2:AA67,21,FALSE)</f>
        <v>2</v>
      </c>
      <c r="G32" s="30">
        <f ca="1">VLOOKUP(A32,Übersicht_Kennzahlen!A2:AA67,22,FALSE)</f>
        <v>3</v>
      </c>
      <c r="H32" s="30">
        <f ca="1">VLOOKUP(A32,Übersicht_Kennzahlen!A2:AA67,23,FALSE)</f>
        <v>3</v>
      </c>
      <c r="I32" s="30">
        <f ca="1">VLOOKUP(A32,Übersicht_Kennzahlen!A2:AA67,24,FALSE)</f>
        <v>2</v>
      </c>
      <c r="J32" s="30">
        <f ca="1">VLOOKUP(A32,Übersicht_Kennzahlen!A2:AA67,25,FALSE)</f>
        <v>4</v>
      </c>
      <c r="K32" s="30">
        <f ca="1">VLOOKUP(A32,Übersicht_Kennzahlen!A2:AA67,26,FALSE)</f>
        <v>2</v>
      </c>
      <c r="L32" s="30">
        <f ca="1">VLOOKUP(A32,Übersicht_Kennzahlen!A2:AA67,27,FALSE)</f>
        <v>3</v>
      </c>
    </row>
    <row r="33" spans="1:12" x14ac:dyDescent="0.25">
      <c r="A33" t="s">
        <v>62</v>
      </c>
      <c r="B33" t="s">
        <v>63</v>
      </c>
      <c r="C33" t="s">
        <v>182</v>
      </c>
      <c r="D33" s="32">
        <f t="shared" ca="1" si="0"/>
        <v>20</v>
      </c>
      <c r="E33" s="30">
        <f ca="1">VLOOKUP(A33,Übersicht_Kennzahlen!A2:AA67,20,FALSE)</f>
        <v>3</v>
      </c>
      <c r="F33" s="30">
        <f ca="1">VLOOKUP(A33,Übersicht_Kennzahlen!A2:AA67,21,FALSE)</f>
        <v>2</v>
      </c>
      <c r="G33" s="30">
        <f ca="1">VLOOKUP(A33,Übersicht_Kennzahlen!A2:AA67,22,FALSE)</f>
        <v>1</v>
      </c>
      <c r="H33" s="30">
        <f ca="1">VLOOKUP(A33,Übersicht_Kennzahlen!A2:AA67,23,FALSE)</f>
        <v>4</v>
      </c>
      <c r="I33" s="30">
        <f ca="1">VLOOKUP(A33,Übersicht_Kennzahlen!A2:AA67,24,FALSE)</f>
        <v>5</v>
      </c>
      <c r="J33" s="30">
        <f ca="1">VLOOKUP(A33,Übersicht_Kennzahlen!A2:AA67,25,FALSE)</f>
        <v>3</v>
      </c>
      <c r="K33" s="30">
        <f ca="1">VLOOKUP(A33,Übersicht_Kennzahlen!A2:AA67,26,FALSE)</f>
        <v>1</v>
      </c>
      <c r="L33" s="30">
        <f ca="1">VLOOKUP(A33,Übersicht_Kennzahlen!A2:AA67,27,FALSE)</f>
        <v>1</v>
      </c>
    </row>
    <row r="34" spans="1:12" x14ac:dyDescent="0.25">
      <c r="A34" t="s">
        <v>64</v>
      </c>
      <c r="B34" t="s">
        <v>65</v>
      </c>
      <c r="C34" t="s">
        <v>183</v>
      </c>
      <c r="D34" s="32">
        <f t="shared" ca="1" si="0"/>
        <v>18</v>
      </c>
      <c r="E34" s="30">
        <f ca="1">VLOOKUP(A34,Übersicht_Kennzahlen!A2:AA67,20,FALSE)</f>
        <v>2</v>
      </c>
      <c r="F34" s="30">
        <f ca="1">VLOOKUP(A34,Übersicht_Kennzahlen!A2:AA67,21,FALSE)</f>
        <v>2</v>
      </c>
      <c r="G34" s="30">
        <f ca="1">VLOOKUP(A34,Übersicht_Kennzahlen!A2:AA67,22,FALSE)</f>
        <v>4</v>
      </c>
      <c r="H34" s="30">
        <f ca="1">VLOOKUP(A34,Übersicht_Kennzahlen!A2:AA67,23,FALSE)</f>
        <v>5</v>
      </c>
      <c r="I34" s="30">
        <f ca="1">VLOOKUP(A34,Übersicht_Kennzahlen!A2:AA67,24,FALSE)</f>
        <v>1</v>
      </c>
      <c r="J34" s="30">
        <f ca="1">VLOOKUP(A34,Übersicht_Kennzahlen!A2:AA67,25,FALSE)</f>
        <v>2</v>
      </c>
      <c r="K34" s="30">
        <f ca="1">VLOOKUP(A34,Übersicht_Kennzahlen!A2:AA67,26,FALSE)</f>
        <v>1</v>
      </c>
      <c r="L34" s="30">
        <f ca="1">VLOOKUP(A34,Übersicht_Kennzahlen!A2:AA67,27,FALSE)</f>
        <v>1</v>
      </c>
    </row>
    <row r="35" spans="1:12" x14ac:dyDescent="0.25">
      <c r="A35" t="s">
        <v>66</v>
      </c>
      <c r="B35" t="s">
        <v>67</v>
      </c>
      <c r="C35" t="s">
        <v>179</v>
      </c>
      <c r="D35" s="32">
        <f t="shared" ca="1" si="0"/>
        <v>20</v>
      </c>
      <c r="E35" s="30">
        <f ca="1">VLOOKUP(A35,Übersicht_Kennzahlen!A2:AA67,20,FALSE)</f>
        <v>4</v>
      </c>
      <c r="F35" s="30">
        <f ca="1">VLOOKUP(A35,Übersicht_Kennzahlen!A2:AA67,21,FALSE)</f>
        <v>3</v>
      </c>
      <c r="G35" s="30">
        <f ca="1">VLOOKUP(A35,Übersicht_Kennzahlen!A2:AA67,22,FALSE)</f>
        <v>3</v>
      </c>
      <c r="H35" s="30">
        <f ca="1">VLOOKUP(A35,Übersicht_Kennzahlen!A2:AA67,23,FALSE)</f>
        <v>3</v>
      </c>
      <c r="I35" s="30">
        <f ca="1">VLOOKUP(A35,Übersicht_Kennzahlen!A2:AA67,24,FALSE)</f>
        <v>3</v>
      </c>
      <c r="J35" s="30">
        <f ca="1">VLOOKUP(A35,Übersicht_Kennzahlen!A2:AA67,25,FALSE)</f>
        <v>2</v>
      </c>
      <c r="K35" s="30">
        <f ca="1">VLOOKUP(A35,Übersicht_Kennzahlen!A2:AA67,26,FALSE)</f>
        <v>1</v>
      </c>
      <c r="L35" s="30">
        <f ca="1">VLOOKUP(A35,Übersicht_Kennzahlen!A2:AA67,27,FALSE)</f>
        <v>1</v>
      </c>
    </row>
    <row r="36" spans="1:12" x14ac:dyDescent="0.25">
      <c r="A36" t="s">
        <v>68</v>
      </c>
      <c r="B36" t="s">
        <v>69</v>
      </c>
      <c r="C36" t="s">
        <v>178</v>
      </c>
      <c r="D36" s="32">
        <f t="shared" ca="1" si="0"/>
        <v>21</v>
      </c>
      <c r="E36" s="30">
        <f ca="1">VLOOKUP(A36,Übersicht_Kennzahlen!A2:AA67,20,FALSE)</f>
        <v>3</v>
      </c>
      <c r="F36" s="30">
        <f ca="1">VLOOKUP(A36,Übersicht_Kennzahlen!A2:AA67,21,FALSE)</f>
        <v>1</v>
      </c>
      <c r="G36" s="30">
        <f ca="1">VLOOKUP(A36,Übersicht_Kennzahlen!A2:AA67,22,FALSE)</f>
        <v>5</v>
      </c>
      <c r="H36" s="30">
        <f ca="1">VLOOKUP(A36,Übersicht_Kennzahlen!A2:AA67,23,FALSE)</f>
        <v>5</v>
      </c>
      <c r="I36" s="30">
        <f ca="1">VLOOKUP(A36,Übersicht_Kennzahlen!A2:AA67,24,FALSE)</f>
        <v>3</v>
      </c>
      <c r="J36" s="30">
        <f ca="1">VLOOKUP(A36,Übersicht_Kennzahlen!A2:AA67,25,FALSE)</f>
        <v>2</v>
      </c>
      <c r="K36" s="30">
        <f ca="1">VLOOKUP(A36,Übersicht_Kennzahlen!A2:AA67,26,FALSE)</f>
        <v>1</v>
      </c>
      <c r="L36" s="30">
        <f ca="1">VLOOKUP(A36,Übersicht_Kennzahlen!A2:AA67,27,FALSE)</f>
        <v>1</v>
      </c>
    </row>
    <row r="37" spans="1:12" x14ac:dyDescent="0.25">
      <c r="A37" t="s">
        <v>70</v>
      </c>
      <c r="B37" t="s">
        <v>71</v>
      </c>
      <c r="C37" t="s">
        <v>181</v>
      </c>
      <c r="D37" s="32">
        <f t="shared" ca="1" si="0"/>
        <v>32</v>
      </c>
      <c r="E37" s="30">
        <f ca="1">VLOOKUP(A37,Übersicht_Kennzahlen!A2:AA67,20,FALSE)</f>
        <v>4</v>
      </c>
      <c r="F37" s="30">
        <f ca="1">VLOOKUP(A37,Übersicht_Kennzahlen!A2:AA67,21,FALSE)</f>
        <v>2</v>
      </c>
      <c r="G37" s="30">
        <f ca="1">VLOOKUP(A37,Übersicht_Kennzahlen!A2:AA67,22,FALSE)</f>
        <v>5</v>
      </c>
      <c r="H37" s="30">
        <f ca="1">VLOOKUP(A37,Übersicht_Kennzahlen!A2:AA67,23,FALSE)</f>
        <v>5</v>
      </c>
      <c r="I37" s="30">
        <f ca="1">VLOOKUP(A37,Übersicht_Kennzahlen!A2:AA67,24,FALSE)</f>
        <v>2</v>
      </c>
      <c r="J37" s="30">
        <f ca="1">VLOOKUP(A37,Übersicht_Kennzahlen!A2:AA67,25,FALSE)</f>
        <v>5</v>
      </c>
      <c r="K37" s="30">
        <f ca="1">VLOOKUP(A37,Übersicht_Kennzahlen!A2:AA67,26,FALSE)</f>
        <v>4</v>
      </c>
      <c r="L37" s="30">
        <f ca="1">VLOOKUP(A37,Übersicht_Kennzahlen!A2:AA67,27,FALSE)</f>
        <v>5</v>
      </c>
    </row>
    <row r="38" spans="1:12" x14ac:dyDescent="0.25">
      <c r="A38" t="s">
        <v>72</v>
      </c>
      <c r="B38" t="s">
        <v>73</v>
      </c>
      <c r="C38" t="s">
        <v>178</v>
      </c>
      <c r="D38" s="32">
        <f t="shared" ca="1" si="0"/>
        <v>25</v>
      </c>
      <c r="E38" s="30">
        <f ca="1">VLOOKUP(A38,Übersicht_Kennzahlen!A2:AA67,20,FALSE)</f>
        <v>4</v>
      </c>
      <c r="F38" s="30">
        <f ca="1">VLOOKUP(A38,Übersicht_Kennzahlen!A2:AA67,21,FALSE)</f>
        <v>2</v>
      </c>
      <c r="G38" s="30">
        <f ca="1">VLOOKUP(A38,Übersicht_Kennzahlen!A2:AA67,22,FALSE)</f>
        <v>3</v>
      </c>
      <c r="H38" s="30">
        <f ca="1">VLOOKUP(A38,Übersicht_Kennzahlen!A2:AA67,23,FALSE)</f>
        <v>5</v>
      </c>
      <c r="I38" s="30">
        <f ca="1">VLOOKUP(A38,Übersicht_Kennzahlen!A2:AA67,24,FALSE)</f>
        <v>5</v>
      </c>
      <c r="J38" s="30">
        <f ca="1">VLOOKUP(A38,Übersicht_Kennzahlen!A2:AA67,25,FALSE)</f>
        <v>4</v>
      </c>
      <c r="K38" s="30">
        <f ca="1">VLOOKUP(A38,Übersicht_Kennzahlen!A2:AA67,26,FALSE)</f>
        <v>1</v>
      </c>
      <c r="L38" s="30">
        <f ca="1">VLOOKUP(A38,Übersicht_Kennzahlen!A2:AA67,27,FALSE)</f>
        <v>1</v>
      </c>
    </row>
    <row r="39" spans="1:12" x14ac:dyDescent="0.25">
      <c r="A39" t="s">
        <v>74</v>
      </c>
      <c r="B39" t="s">
        <v>75</v>
      </c>
      <c r="C39" t="s">
        <v>176</v>
      </c>
      <c r="D39" s="32">
        <f t="shared" ca="1" si="0"/>
        <v>22</v>
      </c>
      <c r="E39" s="30">
        <f ca="1">VLOOKUP(A39,Übersicht_Kennzahlen!A2:AA67,20,FALSE)</f>
        <v>3</v>
      </c>
      <c r="F39" s="30">
        <f ca="1">VLOOKUP(A39,Übersicht_Kennzahlen!A2:AA67,21,FALSE)</f>
        <v>2</v>
      </c>
      <c r="G39" s="30">
        <f ca="1">VLOOKUP(A39,Übersicht_Kennzahlen!A2:AA67,22,FALSE)</f>
        <v>3</v>
      </c>
      <c r="H39" s="30">
        <f ca="1">VLOOKUP(A39,Übersicht_Kennzahlen!A2:AA67,23,FALSE)</f>
        <v>4</v>
      </c>
      <c r="I39" s="30">
        <f ca="1">VLOOKUP(A39,Übersicht_Kennzahlen!A2:AA67,24,FALSE)</f>
        <v>3</v>
      </c>
      <c r="J39" s="30">
        <f ca="1">VLOOKUP(A39,Übersicht_Kennzahlen!A2:AA67,25,FALSE)</f>
        <v>4</v>
      </c>
      <c r="K39" s="30">
        <f ca="1">VLOOKUP(A39,Übersicht_Kennzahlen!A2:AA67,26,FALSE)</f>
        <v>1</v>
      </c>
      <c r="L39" s="30">
        <f ca="1">VLOOKUP(A39,Übersicht_Kennzahlen!A2:AA67,27,FALSE)</f>
        <v>2</v>
      </c>
    </row>
    <row r="40" spans="1:12" x14ac:dyDescent="0.25">
      <c r="A40" t="s">
        <v>76</v>
      </c>
      <c r="B40" t="s">
        <v>77</v>
      </c>
      <c r="C40" t="s">
        <v>177</v>
      </c>
      <c r="D40" s="32">
        <f t="shared" ca="1" si="0"/>
        <v>15</v>
      </c>
      <c r="E40" s="30">
        <f ca="1">VLOOKUP(A40,Übersicht_Kennzahlen!A2:AA67,20,FALSE)</f>
        <v>1</v>
      </c>
      <c r="F40" s="30">
        <f ca="1">VLOOKUP(A40,Übersicht_Kennzahlen!A2:AA67,21,FALSE)</f>
        <v>3</v>
      </c>
      <c r="G40" s="30">
        <f ca="1">VLOOKUP(A40,Übersicht_Kennzahlen!A2:AA67,22,FALSE)</f>
        <v>5</v>
      </c>
      <c r="H40" s="30">
        <f ca="1">VLOOKUP(A40,Übersicht_Kennzahlen!A2:AA67,23,FALSE)</f>
        <v>2</v>
      </c>
      <c r="I40" s="30">
        <f ca="1">VLOOKUP(A40,Übersicht_Kennzahlen!A2:AA67,24,FALSE)</f>
        <v>1</v>
      </c>
      <c r="J40" s="30">
        <f ca="1">VLOOKUP(A40,Übersicht_Kennzahlen!A2:AA67,25,FALSE)</f>
        <v>1</v>
      </c>
      <c r="K40" s="30">
        <f ca="1">VLOOKUP(A40,Übersicht_Kennzahlen!A2:AA67,26,FALSE)</f>
        <v>1</v>
      </c>
      <c r="L40" s="30">
        <f ca="1">VLOOKUP(A40,Übersicht_Kennzahlen!A2:AA67,27,FALSE)</f>
        <v>1</v>
      </c>
    </row>
    <row r="41" spans="1:12" x14ac:dyDescent="0.25">
      <c r="A41" t="s">
        <v>78</v>
      </c>
      <c r="B41" t="s">
        <v>79</v>
      </c>
      <c r="C41" t="s">
        <v>184</v>
      </c>
      <c r="D41" s="32">
        <f t="shared" ca="1" si="0"/>
        <v>23</v>
      </c>
      <c r="E41" s="30">
        <f ca="1">VLOOKUP(A41,Übersicht_Kennzahlen!A2:AA67,20,FALSE)</f>
        <v>3</v>
      </c>
      <c r="F41" s="30">
        <f ca="1">VLOOKUP(A41,Übersicht_Kennzahlen!A2:AA67,21,FALSE)</f>
        <v>3</v>
      </c>
      <c r="G41" s="30">
        <f ca="1">VLOOKUP(A41,Übersicht_Kennzahlen!A2:AA67,22,FALSE)</f>
        <v>5</v>
      </c>
      <c r="H41" s="30">
        <f ca="1">VLOOKUP(A41,Übersicht_Kennzahlen!A2:AA67,23,FALSE)</f>
        <v>3</v>
      </c>
      <c r="I41" s="30">
        <f ca="1">VLOOKUP(A41,Übersicht_Kennzahlen!A2:AA67,24,FALSE)</f>
        <v>2</v>
      </c>
      <c r="J41" s="30">
        <f ca="1">VLOOKUP(A41,Übersicht_Kennzahlen!A2:AA67,25,FALSE)</f>
        <v>4</v>
      </c>
      <c r="K41" s="30">
        <f ca="1">VLOOKUP(A41,Übersicht_Kennzahlen!A2:AA67,26,FALSE)</f>
        <v>1</v>
      </c>
      <c r="L41" s="30">
        <f ca="1">VLOOKUP(A41,Übersicht_Kennzahlen!A2:AA67,27,FALSE)</f>
        <v>2</v>
      </c>
    </row>
    <row r="42" spans="1:12" x14ac:dyDescent="0.25">
      <c r="A42" t="s">
        <v>80</v>
      </c>
      <c r="B42" t="s">
        <v>81</v>
      </c>
      <c r="C42" t="s">
        <v>176</v>
      </c>
      <c r="D42" s="32">
        <f t="shared" ca="1" si="0"/>
        <v>15</v>
      </c>
      <c r="E42" s="30">
        <f ca="1">VLOOKUP(A42,Übersicht_Kennzahlen!A2:AA67,20,FALSE)</f>
        <v>1</v>
      </c>
      <c r="F42" s="30">
        <f ca="1">VLOOKUP(A42,Übersicht_Kennzahlen!A2:AA67,21,FALSE)</f>
        <v>3</v>
      </c>
      <c r="G42" s="30">
        <f ca="1">VLOOKUP(A42,Übersicht_Kennzahlen!A2:AA67,22,FALSE)</f>
        <v>2</v>
      </c>
      <c r="H42" s="30">
        <f ca="1">VLOOKUP(A42,Übersicht_Kennzahlen!A2:AA67,23,FALSE)</f>
        <v>1</v>
      </c>
      <c r="I42" s="30">
        <f ca="1">VLOOKUP(A42,Übersicht_Kennzahlen!A2:AA67,24,FALSE)</f>
        <v>5</v>
      </c>
      <c r="J42" s="30">
        <f ca="1">VLOOKUP(A42,Übersicht_Kennzahlen!A2:AA67,25,FALSE)</f>
        <v>1</v>
      </c>
      <c r="K42" s="30">
        <f ca="1">VLOOKUP(A42,Übersicht_Kennzahlen!A2:AA67,26,FALSE)</f>
        <v>1</v>
      </c>
      <c r="L42" s="30">
        <f ca="1">VLOOKUP(A42,Übersicht_Kennzahlen!A2:AA67,27,FALSE)</f>
        <v>1</v>
      </c>
    </row>
    <row r="43" spans="1:12" x14ac:dyDescent="0.25">
      <c r="A43" t="s">
        <v>82</v>
      </c>
      <c r="B43" t="s">
        <v>83</v>
      </c>
      <c r="C43" t="s">
        <v>181</v>
      </c>
      <c r="D43" s="32">
        <f t="shared" ca="1" si="0"/>
        <v>23</v>
      </c>
      <c r="E43" s="30">
        <f ca="1">VLOOKUP(A43,Übersicht_Kennzahlen!A2:AA67,20,FALSE)</f>
        <v>2</v>
      </c>
      <c r="F43" s="30">
        <f ca="1">VLOOKUP(A43,Übersicht_Kennzahlen!A2:AA67,21,FALSE)</f>
        <v>2</v>
      </c>
      <c r="G43" s="30">
        <f ca="1">VLOOKUP(A43,Übersicht_Kennzahlen!A2:AA67,22,FALSE)</f>
        <v>2</v>
      </c>
      <c r="H43" s="30">
        <f ca="1">VLOOKUP(A43,Übersicht_Kennzahlen!A2:AA67,23,FALSE)</f>
        <v>5</v>
      </c>
      <c r="I43" s="30">
        <f ca="1">VLOOKUP(A43,Übersicht_Kennzahlen!A2:AA67,24,FALSE)</f>
        <v>5</v>
      </c>
      <c r="J43" s="30">
        <f ca="1">VLOOKUP(A43,Übersicht_Kennzahlen!A2:AA67,25,FALSE)</f>
        <v>4</v>
      </c>
      <c r="K43" s="30">
        <f ca="1">VLOOKUP(A43,Übersicht_Kennzahlen!A2:AA67,26,FALSE)</f>
        <v>1</v>
      </c>
      <c r="L43" s="30">
        <f ca="1">VLOOKUP(A43,Übersicht_Kennzahlen!A2:AA67,27,FALSE)</f>
        <v>2</v>
      </c>
    </row>
    <row r="44" spans="1:12" x14ac:dyDescent="0.25">
      <c r="A44" t="s">
        <v>84</v>
      </c>
      <c r="B44" t="s">
        <v>85</v>
      </c>
      <c r="C44" t="s">
        <v>177</v>
      </c>
      <c r="D44" s="32">
        <f t="shared" ca="1" si="0"/>
        <v>16</v>
      </c>
      <c r="E44" s="30">
        <f ca="1">VLOOKUP(A44,Übersicht_Kennzahlen!A2:AA67,20,FALSE)</f>
        <v>1</v>
      </c>
      <c r="F44" s="30">
        <f ca="1">VLOOKUP(A44,Übersicht_Kennzahlen!A2:AA67,21,FALSE)</f>
        <v>1</v>
      </c>
      <c r="G44" s="30">
        <f ca="1">VLOOKUP(A44,Übersicht_Kennzahlen!A2:AA67,22,FALSE)</f>
        <v>1</v>
      </c>
      <c r="H44" s="30">
        <f ca="1">VLOOKUP(A44,Übersicht_Kennzahlen!A2:AA67,23,FALSE)</f>
        <v>5</v>
      </c>
      <c r="I44" s="30">
        <f ca="1">VLOOKUP(A44,Übersicht_Kennzahlen!A2:AA67,24,FALSE)</f>
        <v>5</v>
      </c>
      <c r="J44" s="30">
        <f ca="1">VLOOKUP(A44,Übersicht_Kennzahlen!A2:AA67,25,FALSE)</f>
        <v>1</v>
      </c>
      <c r="K44" s="30">
        <f ca="1">VLOOKUP(A44,Übersicht_Kennzahlen!A2:AA67,26,FALSE)</f>
        <v>1</v>
      </c>
      <c r="L44" s="30">
        <f ca="1">VLOOKUP(A44,Übersicht_Kennzahlen!A2:AA67,27,FALSE)</f>
        <v>1</v>
      </c>
    </row>
    <row r="45" spans="1:12" x14ac:dyDescent="0.25">
      <c r="A45" t="s">
        <v>86</v>
      </c>
      <c r="B45" t="s">
        <v>87</v>
      </c>
      <c r="C45" t="s">
        <v>182</v>
      </c>
      <c r="D45" s="32">
        <f t="shared" ca="1" si="0"/>
        <v>27</v>
      </c>
      <c r="E45" s="30">
        <f ca="1">VLOOKUP(A45,Übersicht_Kennzahlen!A2:AA67,20,FALSE)</f>
        <v>5</v>
      </c>
      <c r="F45" s="30">
        <f ca="1">VLOOKUP(A45,Übersicht_Kennzahlen!A2:AA67,21,FALSE)</f>
        <v>1</v>
      </c>
      <c r="G45" s="30">
        <f ca="1">VLOOKUP(A45,Übersicht_Kennzahlen!A2:AA67,22,FALSE)</f>
        <v>4</v>
      </c>
      <c r="H45" s="30">
        <f ca="1">VLOOKUP(A45,Übersicht_Kennzahlen!A2:AA67,23,FALSE)</f>
        <v>5</v>
      </c>
      <c r="I45" s="30">
        <f ca="1">VLOOKUP(A45,Übersicht_Kennzahlen!A2:AA67,24,FALSE)</f>
        <v>4</v>
      </c>
      <c r="J45" s="30">
        <f ca="1">VLOOKUP(A45,Übersicht_Kennzahlen!A2:AA67,25,FALSE)</f>
        <v>5</v>
      </c>
      <c r="K45" s="30">
        <f ca="1">VLOOKUP(A45,Übersicht_Kennzahlen!A2:AA67,26,FALSE)</f>
        <v>1</v>
      </c>
      <c r="L45" s="30">
        <f ca="1">VLOOKUP(A45,Übersicht_Kennzahlen!A2:AA67,27,FALSE)</f>
        <v>2</v>
      </c>
    </row>
    <row r="46" spans="1:12" x14ac:dyDescent="0.25">
      <c r="A46" t="s">
        <v>88</v>
      </c>
      <c r="B46" t="s">
        <v>89</v>
      </c>
      <c r="C46" t="s">
        <v>181</v>
      </c>
      <c r="D46" s="32">
        <f t="shared" ca="1" si="0"/>
        <v>30</v>
      </c>
      <c r="E46" s="30">
        <f ca="1">VLOOKUP(A46,Übersicht_Kennzahlen!A2:AA67,20,FALSE)</f>
        <v>4</v>
      </c>
      <c r="F46" s="30">
        <f ca="1">VLOOKUP(A46,Übersicht_Kennzahlen!A2:AA67,21,FALSE)</f>
        <v>1</v>
      </c>
      <c r="G46" s="30">
        <f ca="1">VLOOKUP(A46,Übersicht_Kennzahlen!A2:AA67,22,FALSE)</f>
        <v>5</v>
      </c>
      <c r="H46" s="30">
        <f ca="1">VLOOKUP(A46,Übersicht_Kennzahlen!A2:AA67,23,FALSE)</f>
        <v>5</v>
      </c>
      <c r="I46" s="30">
        <f ca="1">VLOOKUP(A46,Übersicht_Kennzahlen!A2:AA67,24,FALSE)</f>
        <v>1</v>
      </c>
      <c r="J46" s="30">
        <f ca="1">VLOOKUP(A46,Übersicht_Kennzahlen!A2:AA67,25,FALSE)</f>
        <v>5</v>
      </c>
      <c r="K46" s="30">
        <f ca="1">VLOOKUP(A46,Übersicht_Kennzahlen!A2:AA67,26,FALSE)</f>
        <v>4</v>
      </c>
      <c r="L46" s="30">
        <f ca="1">VLOOKUP(A46,Übersicht_Kennzahlen!A2:AA67,27,FALSE)</f>
        <v>5</v>
      </c>
    </row>
    <row r="47" spans="1:12" x14ac:dyDescent="0.25">
      <c r="A47" t="s">
        <v>90</v>
      </c>
      <c r="B47" t="s">
        <v>91</v>
      </c>
      <c r="C47" t="s">
        <v>177</v>
      </c>
      <c r="D47" s="32">
        <f t="shared" ca="1" si="0"/>
        <v>21</v>
      </c>
      <c r="E47" s="30">
        <f ca="1">VLOOKUP(A47,Übersicht_Kennzahlen!A2:AA67,20,FALSE)</f>
        <v>2</v>
      </c>
      <c r="F47" s="30">
        <f ca="1">VLOOKUP(A47,Übersicht_Kennzahlen!A2:AA67,21,FALSE)</f>
        <v>2</v>
      </c>
      <c r="G47" s="30">
        <f ca="1">VLOOKUP(A47,Übersicht_Kennzahlen!A2:AA67,22,FALSE)</f>
        <v>4</v>
      </c>
      <c r="H47" s="30">
        <f ca="1">VLOOKUP(A47,Übersicht_Kennzahlen!A2:AA67,23,FALSE)</f>
        <v>3</v>
      </c>
      <c r="I47" s="30">
        <f ca="1">VLOOKUP(A47,Übersicht_Kennzahlen!A2:AA67,24,FALSE)</f>
        <v>2</v>
      </c>
      <c r="J47" s="30">
        <f ca="1">VLOOKUP(A47,Übersicht_Kennzahlen!A2:AA67,25,FALSE)</f>
        <v>3</v>
      </c>
      <c r="K47" s="30">
        <f ca="1">VLOOKUP(A47,Übersicht_Kennzahlen!A2:AA67,26,FALSE)</f>
        <v>2</v>
      </c>
      <c r="L47" s="30">
        <f ca="1">VLOOKUP(A47,Übersicht_Kennzahlen!A2:AA67,27,FALSE)</f>
        <v>3</v>
      </c>
    </row>
    <row r="48" spans="1:12" x14ac:dyDescent="0.25">
      <c r="A48" t="s">
        <v>92</v>
      </c>
      <c r="B48" t="s">
        <v>93</v>
      </c>
      <c r="C48" t="s">
        <v>176</v>
      </c>
      <c r="D48" s="32">
        <f t="shared" ca="1" si="0"/>
        <v>13</v>
      </c>
      <c r="E48" s="30">
        <f ca="1">VLOOKUP(A48,Übersicht_Kennzahlen!A2:AA67,20,FALSE)</f>
        <v>1</v>
      </c>
      <c r="F48" s="30">
        <f ca="1">VLOOKUP(A48,Übersicht_Kennzahlen!A2:AA67,21,FALSE)</f>
        <v>3</v>
      </c>
      <c r="G48" s="30">
        <f ca="1">VLOOKUP(A48,Übersicht_Kennzahlen!A2:AA67,22,FALSE)</f>
        <v>2</v>
      </c>
      <c r="H48" s="30">
        <f ca="1">VLOOKUP(A48,Übersicht_Kennzahlen!A2:AA67,23,FALSE)</f>
        <v>2</v>
      </c>
      <c r="I48" s="30">
        <f ca="1">VLOOKUP(A48,Übersicht_Kennzahlen!A2:AA67,24,FALSE)</f>
        <v>2</v>
      </c>
      <c r="J48" s="30">
        <f ca="1">VLOOKUP(A48,Übersicht_Kennzahlen!A2:AA67,25,FALSE)</f>
        <v>1</v>
      </c>
      <c r="K48" s="30">
        <f ca="1">VLOOKUP(A48,Übersicht_Kennzahlen!A2:AA67,26,FALSE)</f>
        <v>1</v>
      </c>
      <c r="L48" s="30">
        <f ca="1">VLOOKUP(A48,Übersicht_Kennzahlen!A2:AA67,27,FALSE)</f>
        <v>1</v>
      </c>
    </row>
    <row r="49" spans="1:12" x14ac:dyDescent="0.25">
      <c r="A49" t="s">
        <v>94</v>
      </c>
      <c r="B49" t="s">
        <v>95</v>
      </c>
      <c r="C49" t="s">
        <v>177</v>
      </c>
      <c r="D49" s="32">
        <f t="shared" ca="1" si="0"/>
        <v>20</v>
      </c>
      <c r="E49" s="30">
        <f ca="1">VLOOKUP(A49,Übersicht_Kennzahlen!A2:AA67,20,FALSE)</f>
        <v>3</v>
      </c>
      <c r="F49" s="30">
        <f ca="1">VLOOKUP(A49,Übersicht_Kennzahlen!A2:AA67,21,FALSE)</f>
        <v>4</v>
      </c>
      <c r="G49" s="30">
        <f ca="1">VLOOKUP(A49,Übersicht_Kennzahlen!A2:AA67,22,FALSE)</f>
        <v>4</v>
      </c>
      <c r="H49" s="30">
        <f ca="1">VLOOKUP(A49,Übersicht_Kennzahlen!A2:AA67,23,FALSE)</f>
        <v>1</v>
      </c>
      <c r="I49" s="30">
        <f ca="1">VLOOKUP(A49,Übersicht_Kennzahlen!A2:AA67,24,FALSE)</f>
        <v>2</v>
      </c>
      <c r="J49" s="30">
        <f ca="1">VLOOKUP(A49,Übersicht_Kennzahlen!A2:AA67,25,FALSE)</f>
        <v>2</v>
      </c>
      <c r="K49" s="30">
        <f ca="1">VLOOKUP(A49,Übersicht_Kennzahlen!A2:AA67,26,FALSE)</f>
        <v>2</v>
      </c>
      <c r="L49" s="30">
        <f ca="1">VLOOKUP(A49,Übersicht_Kennzahlen!A2:AA67,27,FALSE)</f>
        <v>2</v>
      </c>
    </row>
    <row r="50" spans="1:12" x14ac:dyDescent="0.25">
      <c r="A50" t="s">
        <v>96</v>
      </c>
      <c r="B50" t="s">
        <v>97</v>
      </c>
      <c r="C50" t="s">
        <v>177</v>
      </c>
      <c r="D50" s="32">
        <f t="shared" ca="1" si="0"/>
        <v>20</v>
      </c>
      <c r="E50" s="30">
        <f ca="1">VLOOKUP(A50,Übersicht_Kennzahlen!A2:AA67,20,FALSE)</f>
        <v>2</v>
      </c>
      <c r="F50" s="30">
        <f ca="1">VLOOKUP(A50,Übersicht_Kennzahlen!A2:AA67,21,FALSE)</f>
        <v>3</v>
      </c>
      <c r="G50" s="30">
        <f ca="1">VLOOKUP(A50,Übersicht_Kennzahlen!A2:AA67,22,FALSE)</f>
        <v>4</v>
      </c>
      <c r="H50" s="30">
        <f ca="1">VLOOKUP(A50,Übersicht_Kennzahlen!A2:AA67,23,FALSE)</f>
        <v>3</v>
      </c>
      <c r="I50" s="30">
        <f ca="1">VLOOKUP(A50,Übersicht_Kennzahlen!A2:AA67,24,FALSE)</f>
        <v>1</v>
      </c>
      <c r="J50" s="30">
        <f ca="1">VLOOKUP(A50,Übersicht_Kennzahlen!A2:AA67,25,FALSE)</f>
        <v>3</v>
      </c>
      <c r="K50" s="30">
        <f ca="1">VLOOKUP(A50,Übersicht_Kennzahlen!A2:AA67,26,FALSE)</f>
        <v>2</v>
      </c>
      <c r="L50" s="30">
        <f ca="1">VLOOKUP(A50,Übersicht_Kennzahlen!A2:AA67,27,FALSE)</f>
        <v>2</v>
      </c>
    </row>
    <row r="51" spans="1:12" x14ac:dyDescent="0.25">
      <c r="A51" t="s">
        <v>98</v>
      </c>
      <c r="B51" t="s">
        <v>99</v>
      </c>
      <c r="C51" t="s">
        <v>180</v>
      </c>
      <c r="D51" s="32">
        <f t="shared" ca="1" si="0"/>
        <v>26</v>
      </c>
      <c r="E51" s="30">
        <f ca="1">VLOOKUP(A51,Übersicht_Kennzahlen!A2:AA67,20,FALSE)</f>
        <v>5</v>
      </c>
      <c r="F51" s="30">
        <f ca="1">VLOOKUP(A51,Übersicht_Kennzahlen!A2:AA67,21,FALSE)</f>
        <v>4</v>
      </c>
      <c r="G51" s="30">
        <f ca="1">VLOOKUP(A51,Übersicht_Kennzahlen!A2:AA67,22,FALSE)</f>
        <v>2</v>
      </c>
      <c r="H51" s="30">
        <f ca="1">VLOOKUP(A51,Übersicht_Kennzahlen!A2:AA67,23,FALSE)</f>
        <v>3</v>
      </c>
      <c r="I51" s="30">
        <f ca="1">VLOOKUP(A51,Übersicht_Kennzahlen!A2:AA67,24,FALSE)</f>
        <v>5</v>
      </c>
      <c r="J51" s="30">
        <f ca="1">VLOOKUP(A51,Übersicht_Kennzahlen!A2:AA67,25,FALSE)</f>
        <v>5</v>
      </c>
      <c r="K51" s="30">
        <f ca="1">VLOOKUP(A51,Übersicht_Kennzahlen!A2:AA67,26,FALSE)</f>
        <v>1</v>
      </c>
      <c r="L51" s="30">
        <f ca="1">VLOOKUP(A51,Übersicht_Kennzahlen!A2:AA67,27,FALSE)</f>
        <v>1</v>
      </c>
    </row>
    <row r="52" spans="1:12" x14ac:dyDescent="0.25">
      <c r="A52" t="s">
        <v>100</v>
      </c>
      <c r="B52" t="s">
        <v>101</v>
      </c>
      <c r="C52" t="s">
        <v>177</v>
      </c>
      <c r="D52" s="32">
        <f t="shared" ca="1" si="0"/>
        <v>25</v>
      </c>
      <c r="E52" s="30">
        <f ca="1">VLOOKUP(A52,Übersicht_Kennzahlen!A2:AA67,20,FALSE)</f>
        <v>3</v>
      </c>
      <c r="F52" s="30">
        <f ca="1">VLOOKUP(A52,Übersicht_Kennzahlen!A2:AA67,21,FALSE)</f>
        <v>2</v>
      </c>
      <c r="G52" s="30">
        <f ca="1">VLOOKUP(A52,Übersicht_Kennzahlen!A2:AA67,22,FALSE)</f>
        <v>5</v>
      </c>
      <c r="H52" s="30">
        <f ca="1">VLOOKUP(A52,Übersicht_Kennzahlen!A2:AA67,23,FALSE)</f>
        <v>5</v>
      </c>
      <c r="I52" s="30">
        <f ca="1">VLOOKUP(A52,Übersicht_Kennzahlen!A2:AA67,24,FALSE)</f>
        <v>1</v>
      </c>
      <c r="J52" s="30">
        <f ca="1">VLOOKUP(A52,Übersicht_Kennzahlen!A2:AA67,25,FALSE)</f>
        <v>3</v>
      </c>
      <c r="K52" s="30">
        <f ca="1">VLOOKUP(A52,Übersicht_Kennzahlen!A2:AA67,26,FALSE)</f>
        <v>3</v>
      </c>
      <c r="L52" s="30">
        <f ca="1">VLOOKUP(A52,Übersicht_Kennzahlen!A2:AA67,27,FALSE)</f>
        <v>3</v>
      </c>
    </row>
    <row r="53" spans="1:12" x14ac:dyDescent="0.25">
      <c r="A53" t="s">
        <v>102</v>
      </c>
      <c r="B53" t="s">
        <v>103</v>
      </c>
      <c r="C53" t="s">
        <v>177</v>
      </c>
      <c r="D53" s="32">
        <f t="shared" ca="1" si="0"/>
        <v>19</v>
      </c>
      <c r="E53" s="30">
        <f ca="1">VLOOKUP(A53,Übersicht_Kennzahlen!A2:AA67,20,FALSE)</f>
        <v>2</v>
      </c>
      <c r="F53" s="30">
        <f ca="1">VLOOKUP(A53,Übersicht_Kennzahlen!A2:AA67,21,FALSE)</f>
        <v>2</v>
      </c>
      <c r="G53" s="30">
        <f ca="1">VLOOKUP(A53,Übersicht_Kennzahlen!A2:AA67,22,FALSE)</f>
        <v>5</v>
      </c>
      <c r="H53" s="30">
        <f ca="1">VLOOKUP(A53,Übersicht_Kennzahlen!A2:AA67,23,FALSE)</f>
        <v>3</v>
      </c>
      <c r="I53" s="30">
        <f ca="1">VLOOKUP(A53,Übersicht_Kennzahlen!A2:AA67,24,FALSE)</f>
        <v>1</v>
      </c>
      <c r="J53" s="30">
        <f ca="1">VLOOKUP(A53,Übersicht_Kennzahlen!A2:AA67,25,FALSE)</f>
        <v>3</v>
      </c>
      <c r="K53" s="30">
        <f ca="1">VLOOKUP(A53,Übersicht_Kennzahlen!A2:AA67,26,FALSE)</f>
        <v>1</v>
      </c>
      <c r="L53" s="30">
        <f ca="1">VLOOKUP(A53,Übersicht_Kennzahlen!A2:AA67,27,FALSE)</f>
        <v>2</v>
      </c>
    </row>
    <row r="54" spans="1:12" x14ac:dyDescent="0.25">
      <c r="A54" t="s">
        <v>104</v>
      </c>
      <c r="B54" t="s">
        <v>105</v>
      </c>
      <c r="C54" t="s">
        <v>177</v>
      </c>
      <c r="D54" s="32">
        <f t="shared" ca="1" si="0"/>
        <v>17</v>
      </c>
      <c r="E54" s="30">
        <f ca="1">VLOOKUP(A54,Übersicht_Kennzahlen!A2:AA67,20,FALSE)</f>
        <v>1</v>
      </c>
      <c r="F54" s="30">
        <f ca="1">VLOOKUP(A54,Übersicht_Kennzahlen!A2:AA67,21,FALSE)</f>
        <v>1</v>
      </c>
      <c r="G54" s="30">
        <f ca="1">VLOOKUP(A54,Übersicht_Kennzahlen!A2:AA67,22,FALSE)</f>
        <v>3</v>
      </c>
      <c r="H54" s="30">
        <f ca="1">VLOOKUP(A54,Übersicht_Kennzahlen!A2:AA67,23,FALSE)</f>
        <v>4</v>
      </c>
      <c r="I54" s="30">
        <f ca="1">VLOOKUP(A54,Übersicht_Kennzahlen!A2:AA67,24,FALSE)</f>
        <v>1</v>
      </c>
      <c r="J54" s="30">
        <f ca="1">VLOOKUP(A54,Übersicht_Kennzahlen!A2:AA67,25,FALSE)</f>
        <v>4</v>
      </c>
      <c r="K54" s="30">
        <f ca="1">VLOOKUP(A54,Übersicht_Kennzahlen!A2:AA67,26,FALSE)</f>
        <v>1</v>
      </c>
      <c r="L54" s="30">
        <f ca="1">VLOOKUP(A54,Übersicht_Kennzahlen!A2:AA67,27,FALSE)</f>
        <v>2</v>
      </c>
    </row>
    <row r="55" spans="1:12" x14ac:dyDescent="0.25">
      <c r="A55" t="s">
        <v>106</v>
      </c>
      <c r="B55" t="s">
        <v>107</v>
      </c>
      <c r="C55" t="s">
        <v>182</v>
      </c>
      <c r="D55" s="32">
        <f t="shared" ca="1" si="0"/>
        <v>28</v>
      </c>
      <c r="E55" s="30">
        <f ca="1">VLOOKUP(A55,Übersicht_Kennzahlen!A2:AA67,20,FALSE)</f>
        <v>4</v>
      </c>
      <c r="F55" s="30">
        <f ca="1">VLOOKUP(A55,Übersicht_Kennzahlen!A2:AA67,21,FALSE)</f>
        <v>3</v>
      </c>
      <c r="G55" s="30">
        <f ca="1">VLOOKUP(A55,Übersicht_Kennzahlen!A2:AA67,22,FALSE)</f>
        <v>5</v>
      </c>
      <c r="H55" s="30">
        <f ca="1">VLOOKUP(A55,Übersicht_Kennzahlen!A2:AA67,23,FALSE)</f>
        <v>3</v>
      </c>
      <c r="I55" s="30">
        <f ca="1">VLOOKUP(A55,Übersicht_Kennzahlen!A2:AA67,24,FALSE)</f>
        <v>2</v>
      </c>
      <c r="J55" s="30">
        <f ca="1">VLOOKUP(A55,Übersicht_Kennzahlen!A2:AA67,25,FALSE)</f>
        <v>4</v>
      </c>
      <c r="K55" s="30">
        <f ca="1">VLOOKUP(A55,Übersicht_Kennzahlen!A2:AA67,26,FALSE)</f>
        <v>4</v>
      </c>
      <c r="L55" s="30">
        <f ca="1">VLOOKUP(A55,Übersicht_Kennzahlen!A2:AA67,27,FALSE)</f>
        <v>3</v>
      </c>
    </row>
    <row r="56" spans="1:12" x14ac:dyDescent="0.25">
      <c r="A56" t="s">
        <v>108</v>
      </c>
      <c r="B56" t="s">
        <v>109</v>
      </c>
      <c r="C56" t="s">
        <v>177</v>
      </c>
      <c r="D56" s="32">
        <f t="shared" ca="1" si="0"/>
        <v>19</v>
      </c>
      <c r="E56" s="30">
        <f ca="1">VLOOKUP(A56,Übersicht_Kennzahlen!A2:AA67,20,FALSE)</f>
        <v>2</v>
      </c>
      <c r="F56" s="30">
        <f ca="1">VLOOKUP(A56,Übersicht_Kennzahlen!A2:AA67,21,FALSE)</f>
        <v>1</v>
      </c>
      <c r="G56" s="30">
        <f ca="1">VLOOKUP(A56,Übersicht_Kennzahlen!A2:AA67,22,FALSE)</f>
        <v>3</v>
      </c>
      <c r="H56" s="30">
        <f ca="1">VLOOKUP(A56,Übersicht_Kennzahlen!A2:AA67,23,FALSE)</f>
        <v>5</v>
      </c>
      <c r="I56" s="30">
        <f ca="1">VLOOKUP(A56,Übersicht_Kennzahlen!A2:AA67,24,FALSE)</f>
        <v>2</v>
      </c>
      <c r="J56" s="30">
        <f ca="1">VLOOKUP(A56,Übersicht_Kennzahlen!A2:AA67,25,FALSE)</f>
        <v>4</v>
      </c>
      <c r="K56" s="30">
        <f ca="1">VLOOKUP(A56,Übersicht_Kennzahlen!A2:AA67,26,FALSE)</f>
        <v>1</v>
      </c>
      <c r="L56" s="30">
        <f ca="1">VLOOKUP(A56,Übersicht_Kennzahlen!A2:AA67,27,FALSE)</f>
        <v>1</v>
      </c>
    </row>
    <row r="57" spans="1:12" x14ac:dyDescent="0.25">
      <c r="A57" t="s">
        <v>110</v>
      </c>
      <c r="B57" t="s">
        <v>111</v>
      </c>
      <c r="C57" t="s">
        <v>177</v>
      </c>
      <c r="D57" s="32">
        <f t="shared" ca="1" si="0"/>
        <v>28</v>
      </c>
      <c r="E57" s="30">
        <f ca="1">VLOOKUP(A57,Übersicht_Kennzahlen!A2:AA67,20,FALSE)</f>
        <v>4</v>
      </c>
      <c r="F57" s="30">
        <f ca="1">VLOOKUP(A57,Übersicht_Kennzahlen!A2:AA67,21,FALSE)</f>
        <v>2</v>
      </c>
      <c r="G57" s="30">
        <f ca="1">VLOOKUP(A57,Übersicht_Kennzahlen!A2:AA67,22,FALSE)</f>
        <v>4</v>
      </c>
      <c r="H57" s="30">
        <f ca="1">VLOOKUP(A57,Übersicht_Kennzahlen!A2:AA67,23,FALSE)</f>
        <v>4</v>
      </c>
      <c r="I57" s="30">
        <f ca="1">VLOOKUP(A57,Übersicht_Kennzahlen!A2:AA67,24,FALSE)</f>
        <v>2</v>
      </c>
      <c r="J57" s="30">
        <f ca="1">VLOOKUP(A57,Übersicht_Kennzahlen!A2:AA67,25,FALSE)</f>
        <v>4</v>
      </c>
      <c r="K57" s="30">
        <f ca="1">VLOOKUP(A57,Übersicht_Kennzahlen!A2:AA67,26,FALSE)</f>
        <v>4</v>
      </c>
      <c r="L57" s="30">
        <f ca="1">VLOOKUP(A57,Übersicht_Kennzahlen!A2:AA67,27,FALSE)</f>
        <v>4</v>
      </c>
    </row>
    <row r="58" spans="1:12" x14ac:dyDescent="0.25">
      <c r="A58" t="s">
        <v>112</v>
      </c>
      <c r="B58" t="s">
        <v>113</v>
      </c>
      <c r="C58" t="s">
        <v>176</v>
      </c>
      <c r="D58" s="32">
        <f t="shared" ca="1" si="0"/>
        <v>19</v>
      </c>
      <c r="E58" s="30">
        <f ca="1">VLOOKUP(A58,Übersicht_Kennzahlen!A2:AA67,20,FALSE)</f>
        <v>2</v>
      </c>
      <c r="F58" s="30">
        <f ca="1">VLOOKUP(A58,Übersicht_Kennzahlen!A2:AA67,21,FALSE)</f>
        <v>3</v>
      </c>
      <c r="G58" s="30">
        <f ca="1">VLOOKUP(A58,Übersicht_Kennzahlen!A2:AA67,22,FALSE)</f>
        <v>4</v>
      </c>
      <c r="H58" s="30">
        <f ca="1">VLOOKUP(A58,Übersicht_Kennzahlen!A2:AA67,23,FALSE)</f>
        <v>1</v>
      </c>
      <c r="I58" s="30">
        <f ca="1">VLOOKUP(A58,Übersicht_Kennzahlen!A2:AA67,24,FALSE)</f>
        <v>3</v>
      </c>
      <c r="J58" s="30">
        <f ca="1">VLOOKUP(A58,Übersicht_Kennzahlen!A2:AA67,25,FALSE)</f>
        <v>4</v>
      </c>
      <c r="K58" s="30">
        <f ca="1">VLOOKUP(A58,Übersicht_Kennzahlen!A2:AA67,26,FALSE)</f>
        <v>1</v>
      </c>
      <c r="L58" s="30">
        <f ca="1">VLOOKUP(A58,Übersicht_Kennzahlen!A2:AA67,27,FALSE)</f>
        <v>1</v>
      </c>
    </row>
    <row r="59" spans="1:12" x14ac:dyDescent="0.25">
      <c r="A59" t="s">
        <v>114</v>
      </c>
      <c r="B59" t="s">
        <v>115</v>
      </c>
      <c r="C59" t="s">
        <v>177</v>
      </c>
      <c r="D59" s="32">
        <f t="shared" ca="1" si="0"/>
        <v>21</v>
      </c>
      <c r="E59" s="30">
        <f ca="1">VLOOKUP(A59,Übersicht_Kennzahlen!A2:AA67,20,FALSE)</f>
        <v>2</v>
      </c>
      <c r="F59" s="30">
        <f ca="1">VLOOKUP(A59,Übersicht_Kennzahlen!A2:AA67,21,FALSE)</f>
        <v>2</v>
      </c>
      <c r="G59" s="30">
        <f ca="1">VLOOKUP(A59,Übersicht_Kennzahlen!A2:AA67,22,FALSE)</f>
        <v>2</v>
      </c>
      <c r="H59" s="30">
        <f ca="1">VLOOKUP(A59,Übersicht_Kennzahlen!A2:AA67,23,FALSE)</f>
        <v>3</v>
      </c>
      <c r="I59" s="30">
        <f ca="1">VLOOKUP(A59,Übersicht_Kennzahlen!A2:AA67,24,FALSE)</f>
        <v>4</v>
      </c>
      <c r="J59" s="30">
        <f ca="1">VLOOKUP(A59,Übersicht_Kennzahlen!A2:AA67,25,FALSE)</f>
        <v>4</v>
      </c>
      <c r="K59" s="30">
        <f ca="1">VLOOKUP(A59,Übersicht_Kennzahlen!A2:AA67,26,FALSE)</f>
        <v>1</v>
      </c>
      <c r="L59" s="30">
        <f ca="1">VLOOKUP(A59,Übersicht_Kennzahlen!A2:AA67,27,FALSE)</f>
        <v>3</v>
      </c>
    </row>
    <row r="60" spans="1:12" x14ac:dyDescent="0.25">
      <c r="A60" t="s">
        <v>116</v>
      </c>
      <c r="B60" t="s">
        <v>117</v>
      </c>
      <c r="C60" t="s">
        <v>177</v>
      </c>
      <c r="D60" s="32">
        <f t="shared" ca="1" si="0"/>
        <v>15</v>
      </c>
      <c r="E60" s="30">
        <f ca="1">VLOOKUP(A60,Übersicht_Kennzahlen!A2:AA67,20,FALSE)</f>
        <v>1</v>
      </c>
      <c r="F60" s="30">
        <f ca="1">VLOOKUP(A60,Übersicht_Kennzahlen!A2:AA67,21,FALSE)</f>
        <v>1</v>
      </c>
      <c r="G60" s="30">
        <f ca="1">VLOOKUP(A60,Übersicht_Kennzahlen!A2:AA67,22,FALSE)</f>
        <v>1</v>
      </c>
      <c r="H60" s="30">
        <f ca="1">VLOOKUP(A60,Übersicht_Kennzahlen!A2:AA67,23,FALSE)</f>
        <v>4</v>
      </c>
      <c r="I60" s="30">
        <f ca="1">VLOOKUP(A60,Übersicht_Kennzahlen!A2:AA67,24,FALSE)</f>
        <v>2</v>
      </c>
      <c r="J60" s="30">
        <f ca="1">VLOOKUP(A60,Übersicht_Kennzahlen!A2:AA67,25,FALSE)</f>
        <v>3</v>
      </c>
      <c r="K60" s="30">
        <f ca="1">VLOOKUP(A60,Übersicht_Kennzahlen!A2:AA67,26,FALSE)</f>
        <v>1</v>
      </c>
      <c r="L60" s="30">
        <f ca="1">VLOOKUP(A60,Übersicht_Kennzahlen!A2:AA67,27,FALSE)</f>
        <v>2</v>
      </c>
    </row>
    <row r="61" spans="1:12" x14ac:dyDescent="0.25">
      <c r="A61" t="s">
        <v>118</v>
      </c>
      <c r="B61" t="s">
        <v>119</v>
      </c>
      <c r="C61" t="s">
        <v>176</v>
      </c>
      <c r="D61" s="32">
        <f t="shared" ca="1" si="0"/>
        <v>18</v>
      </c>
      <c r="E61" s="30">
        <f ca="1">VLOOKUP(A61,Übersicht_Kennzahlen!A2:AA67,20,FALSE)</f>
        <v>2</v>
      </c>
      <c r="F61" s="30">
        <f ca="1">VLOOKUP(A61,Übersicht_Kennzahlen!A2:AA67,21,FALSE)</f>
        <v>5</v>
      </c>
      <c r="G61" s="30">
        <f ca="1">VLOOKUP(A61,Übersicht_Kennzahlen!A2:AA67,22,FALSE)</f>
        <v>4</v>
      </c>
      <c r="H61" s="30">
        <f ca="1">VLOOKUP(A61,Übersicht_Kennzahlen!A2:AA67,23,FALSE)</f>
        <v>1</v>
      </c>
      <c r="I61" s="30">
        <f ca="1">VLOOKUP(A61,Übersicht_Kennzahlen!A2:AA67,24,FALSE)</f>
        <v>2</v>
      </c>
      <c r="J61" s="30">
        <f ca="1">VLOOKUP(A61,Übersicht_Kennzahlen!A2:AA67,25,FALSE)</f>
        <v>2</v>
      </c>
      <c r="K61" s="30">
        <f ca="1">VLOOKUP(A61,Übersicht_Kennzahlen!A2:AA67,26,FALSE)</f>
        <v>1</v>
      </c>
      <c r="L61" s="30">
        <f ca="1">VLOOKUP(A61,Übersicht_Kennzahlen!A2:AA67,27,FALSE)</f>
        <v>1</v>
      </c>
    </row>
    <row r="62" spans="1:12" x14ac:dyDescent="0.25">
      <c r="A62" t="s">
        <v>120</v>
      </c>
      <c r="B62" t="s">
        <v>121</v>
      </c>
      <c r="C62" t="s">
        <v>177</v>
      </c>
      <c r="D62" s="32">
        <f t="shared" ca="1" si="0"/>
        <v>19</v>
      </c>
      <c r="E62" s="30">
        <f ca="1">VLOOKUP(A62,Übersicht_Kennzahlen!A2:AA67,20,FALSE)</f>
        <v>2</v>
      </c>
      <c r="F62" s="30">
        <f ca="1">VLOOKUP(A62,Übersicht_Kennzahlen!A2:AA67,21,FALSE)</f>
        <v>2</v>
      </c>
      <c r="G62" s="30">
        <f ca="1">VLOOKUP(A62,Übersicht_Kennzahlen!A2:AA67,22,FALSE)</f>
        <v>3</v>
      </c>
      <c r="H62" s="30">
        <f ca="1">VLOOKUP(A62,Übersicht_Kennzahlen!A2:AA67,23,FALSE)</f>
        <v>3</v>
      </c>
      <c r="I62" s="30">
        <f ca="1">VLOOKUP(A62,Übersicht_Kennzahlen!A2:AA67,24,FALSE)</f>
        <v>2</v>
      </c>
      <c r="J62" s="30">
        <f ca="1">VLOOKUP(A62,Übersicht_Kennzahlen!A2:AA67,25,FALSE)</f>
        <v>3</v>
      </c>
      <c r="K62" s="30">
        <f ca="1">VLOOKUP(A62,Übersicht_Kennzahlen!A2:AA67,26,FALSE)</f>
        <v>2</v>
      </c>
      <c r="L62" s="30">
        <f ca="1">VLOOKUP(A62,Übersicht_Kennzahlen!A2:AA67,27,FALSE)</f>
        <v>2</v>
      </c>
    </row>
    <row r="63" spans="1:12" x14ac:dyDescent="0.25">
      <c r="A63" t="s">
        <v>122</v>
      </c>
      <c r="B63" t="s">
        <v>123</v>
      </c>
      <c r="C63" t="s">
        <v>177</v>
      </c>
      <c r="D63" s="32">
        <f t="shared" ca="1" si="0"/>
        <v>14</v>
      </c>
      <c r="E63" s="30">
        <f ca="1">VLOOKUP(A63,Übersicht_Kennzahlen!A2:AA67,20,FALSE)</f>
        <v>2</v>
      </c>
      <c r="F63" s="30">
        <f ca="1">VLOOKUP(A63,Übersicht_Kennzahlen!A2:AA67,21,FALSE)</f>
        <v>4</v>
      </c>
      <c r="G63" s="30">
        <f ca="1">VLOOKUP(A63,Übersicht_Kennzahlen!A2:AA67,22,FALSE)</f>
        <v>2</v>
      </c>
      <c r="H63" s="30">
        <f ca="1">VLOOKUP(A63,Übersicht_Kennzahlen!A2:AA67,23,FALSE)</f>
        <v>1</v>
      </c>
      <c r="I63" s="30">
        <f ca="1">VLOOKUP(A63,Übersicht_Kennzahlen!A2:AA67,24,FALSE)</f>
        <v>2</v>
      </c>
      <c r="J63" s="30">
        <f ca="1">VLOOKUP(A63,Übersicht_Kennzahlen!A2:AA67,25,FALSE)</f>
        <v>1</v>
      </c>
      <c r="K63" s="30">
        <f ca="1">VLOOKUP(A63,Übersicht_Kennzahlen!A2:AA67,26,FALSE)</f>
        <v>1</v>
      </c>
      <c r="L63" s="30">
        <f ca="1">VLOOKUP(A63,Übersicht_Kennzahlen!A2:AA67,27,FALSE)</f>
        <v>1</v>
      </c>
    </row>
    <row r="64" spans="1:12" x14ac:dyDescent="0.25">
      <c r="A64" t="s">
        <v>124</v>
      </c>
      <c r="B64" t="s">
        <v>125</v>
      </c>
      <c r="C64" t="s">
        <v>178</v>
      </c>
      <c r="D64" s="32">
        <f t="shared" ca="1" si="0"/>
        <v>18</v>
      </c>
      <c r="E64" s="30">
        <f ca="1">VLOOKUP(A64,Übersicht_Kennzahlen!A2:AA67,20,FALSE)</f>
        <v>4</v>
      </c>
      <c r="F64" s="30">
        <f ca="1">VLOOKUP(A64,Übersicht_Kennzahlen!A2:AA67,21,FALSE)</f>
        <v>1</v>
      </c>
      <c r="G64" s="30">
        <f ca="1">VLOOKUP(A64,Übersicht_Kennzahlen!A2:AA67,22,FALSE)</f>
        <v>1</v>
      </c>
      <c r="H64" s="30">
        <f ca="1">VLOOKUP(A64,Übersicht_Kennzahlen!A2:AA67,23,FALSE)</f>
        <v>5</v>
      </c>
      <c r="I64" s="30">
        <f ca="1">VLOOKUP(A64,Übersicht_Kennzahlen!A2:AA67,24,FALSE)</f>
        <v>4</v>
      </c>
      <c r="J64" s="30">
        <f ca="1">VLOOKUP(A64,Übersicht_Kennzahlen!A2:AA67,25,FALSE)</f>
        <v>1</v>
      </c>
      <c r="K64" s="30">
        <f ca="1">VLOOKUP(A64,Übersicht_Kennzahlen!A2:AA67,26,FALSE)</f>
        <v>1</v>
      </c>
      <c r="L64" s="30">
        <f>VLOOKUP(A64,Übersicht_Kennzahlen!A2:AA67,27,FALSE)</f>
        <v>1</v>
      </c>
    </row>
    <row r="65" spans="1:12" x14ac:dyDescent="0.25">
      <c r="A65" t="s">
        <v>126</v>
      </c>
      <c r="B65" t="s">
        <v>127</v>
      </c>
      <c r="C65" t="s">
        <v>178</v>
      </c>
      <c r="D65" s="32">
        <f t="shared" ca="1" si="0"/>
        <v>32</v>
      </c>
      <c r="E65" s="30">
        <f ca="1">VLOOKUP(A65,Übersicht_Kennzahlen!A2:AA67,20,FALSE)</f>
        <v>4</v>
      </c>
      <c r="F65" s="30">
        <f ca="1">VLOOKUP(A65,Übersicht_Kennzahlen!A2:AA67,21,FALSE)</f>
        <v>2</v>
      </c>
      <c r="G65" s="30">
        <f ca="1">VLOOKUP(A65,Übersicht_Kennzahlen!A2:AA67,22,FALSE)</f>
        <v>4</v>
      </c>
      <c r="H65" s="30">
        <f ca="1">VLOOKUP(A65,Übersicht_Kennzahlen!A2:AA67,23,FALSE)</f>
        <v>4</v>
      </c>
      <c r="I65" s="30">
        <f ca="1">VLOOKUP(A65,Übersicht_Kennzahlen!A2:AA67,24,FALSE)</f>
        <v>4</v>
      </c>
      <c r="J65" s="30">
        <f ca="1">VLOOKUP(A65,Übersicht_Kennzahlen!A2:AA67,25,FALSE)</f>
        <v>5</v>
      </c>
      <c r="K65" s="30">
        <f ca="1">VLOOKUP(A65,Übersicht_Kennzahlen!A2:AA67,26,FALSE)</f>
        <v>4</v>
      </c>
      <c r="L65" s="30">
        <f ca="1">VLOOKUP(A65,Übersicht_Kennzahlen!A2:AA67,27,FALSE)</f>
        <v>5</v>
      </c>
    </row>
    <row r="66" spans="1:12" x14ac:dyDescent="0.25">
      <c r="A66" t="s">
        <v>128</v>
      </c>
      <c r="B66" t="s">
        <v>129</v>
      </c>
      <c r="C66" t="s">
        <v>177</v>
      </c>
      <c r="D66" s="32">
        <f t="shared" ca="1" si="0"/>
        <v>21</v>
      </c>
      <c r="E66" s="30">
        <f ca="1">VLOOKUP(A66,Übersicht_Kennzahlen!A2:AA67,20,FALSE)</f>
        <v>2</v>
      </c>
      <c r="F66" s="30">
        <f ca="1">VLOOKUP(A66,Übersicht_Kennzahlen!A2:AA67,21,FALSE)</f>
        <v>3</v>
      </c>
      <c r="G66" s="30">
        <f ca="1">VLOOKUP(A66,Übersicht_Kennzahlen!A2:AA67,22,FALSE)</f>
        <v>4</v>
      </c>
      <c r="H66" s="30">
        <f ca="1">VLOOKUP(A66,Übersicht_Kennzahlen!A2:AA67,23,FALSE)</f>
        <v>3</v>
      </c>
      <c r="I66" s="30">
        <f ca="1">VLOOKUP(A66,Übersicht_Kennzahlen!A2:AA67,24,FALSE)</f>
        <v>2</v>
      </c>
      <c r="J66" s="30">
        <f ca="1">VLOOKUP(A66,Übersicht_Kennzahlen!A2:AA67,25,FALSE)</f>
        <v>3</v>
      </c>
      <c r="K66" s="30">
        <f ca="1">VLOOKUP(A66,Übersicht_Kennzahlen!A2:AA67,26,FALSE)</f>
        <v>1</v>
      </c>
      <c r="L66" s="30">
        <f ca="1">VLOOKUP(A66,Übersicht_Kennzahlen!A2:AA67,27,FALSE)</f>
        <v>3</v>
      </c>
    </row>
    <row r="67" spans="1:12" x14ac:dyDescent="0.25">
      <c r="A67" t="s">
        <v>130</v>
      </c>
      <c r="B67" t="s">
        <v>131</v>
      </c>
      <c r="C67" t="s">
        <v>177</v>
      </c>
      <c r="D67" s="32">
        <f t="shared" ca="1" si="0"/>
        <v>23</v>
      </c>
      <c r="E67" s="30">
        <f ca="1">VLOOKUP(A67,Übersicht_Kennzahlen!A2:AA67,20,FALSE)</f>
        <v>3</v>
      </c>
      <c r="F67" s="30">
        <f ca="1">VLOOKUP(A67,Übersicht_Kennzahlen!A2:AA67,21,FALSE)</f>
        <v>3</v>
      </c>
      <c r="G67" s="30">
        <f ca="1">VLOOKUP(A67,Übersicht_Kennzahlen!A2:AA67,22,FALSE)</f>
        <v>2</v>
      </c>
      <c r="H67" s="30">
        <f ca="1">VLOOKUP(A67,Übersicht_Kennzahlen!A2:AA67,23,FALSE)</f>
        <v>3</v>
      </c>
      <c r="I67" s="30">
        <f ca="1">VLOOKUP(A67,Übersicht_Kennzahlen!A2:AA67,24,FALSE)</f>
        <v>3</v>
      </c>
      <c r="J67" s="30">
        <f ca="1">VLOOKUP(A67,Übersicht_Kennzahlen!A2:AA67,25,FALSE)</f>
        <v>4</v>
      </c>
      <c r="K67" s="30">
        <f ca="1">VLOOKUP(A67,Übersicht_Kennzahlen!A2:AA67,26,FALSE)</f>
        <v>2</v>
      </c>
      <c r="L67" s="30">
        <f ca="1">VLOOKUP(A67,Übersicht_Kennzahlen!A2:AA67,27,FALSE)</f>
        <v>3</v>
      </c>
    </row>
  </sheetData>
  <autoFilter ref="A2:L2"/>
  <conditionalFormatting sqref="D3:D67">
    <cfRule type="cellIs" dxfId="9" priority="6" operator="between">
      <formula>34</formula>
      <formula>40</formula>
    </cfRule>
    <cfRule type="cellIs" dxfId="8" priority="7" operator="between">
      <formula>27</formula>
      <formula>33</formula>
    </cfRule>
    <cfRule type="cellIs" dxfId="7" priority="8" operator="between">
      <formula>20</formula>
      <formula>26</formula>
    </cfRule>
    <cfRule type="cellIs" dxfId="6" priority="9" operator="between">
      <formula>13</formula>
      <formula>19</formula>
    </cfRule>
    <cfRule type="cellIs" dxfId="5" priority="10" operator="between">
      <formula>0</formula>
      <formula>12</formula>
    </cfRule>
  </conditionalFormatting>
  <conditionalFormatting sqref="E3:L67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2.7109375" bestFit="1" customWidth="1"/>
    <col min="4" max="4" width="19" bestFit="1" customWidth="1"/>
    <col min="5" max="5" width="20.140625" bestFit="1" customWidth="1"/>
    <col min="6" max="6" width="12.7109375" customWidth="1"/>
    <col min="7" max="7" width="17.28515625" bestFit="1" customWidth="1"/>
    <col min="8" max="8" width="20.140625" bestFit="1" customWidth="1"/>
    <col min="9" max="9" width="13.28515625" bestFit="1" customWidth="1"/>
    <col min="10" max="10" width="17.28515625" bestFit="1" customWidth="1"/>
    <col min="11" max="11" width="20.140625" bestFit="1" customWidth="1"/>
    <col min="12" max="12" width="16.28515625" bestFit="1" customWidth="1"/>
    <col min="13" max="13" width="17.28515625" bestFit="1" customWidth="1"/>
    <col min="14" max="14" width="20.140625" bestFit="1" customWidth="1"/>
    <col min="15" max="15" width="31.28515625" bestFit="1" customWidth="1"/>
    <col min="16" max="16" width="23.28515625" bestFit="1" customWidth="1"/>
    <col min="17" max="17" width="39" customWidth="1"/>
    <col min="18" max="18" width="22.7109375" bestFit="1" customWidth="1"/>
    <col min="19" max="19" width="39" bestFit="1" customWidth="1"/>
    <col min="20" max="20" width="20.140625" customWidth="1"/>
    <col min="21" max="21" width="12.7109375" customWidth="1"/>
    <col min="22" max="22" width="20.140625" customWidth="1"/>
    <col min="23" max="23" width="13.28515625" bestFit="1" customWidth="1"/>
    <col min="24" max="25" width="20.140625" customWidth="1"/>
    <col min="26" max="27" width="39" bestFit="1" customWidth="1"/>
  </cols>
  <sheetData>
    <row r="1" spans="1:27" x14ac:dyDescent="0.25">
      <c r="A1" s="1"/>
      <c r="B1" s="1"/>
      <c r="C1" s="36" t="s">
        <v>150</v>
      </c>
      <c r="D1" s="37"/>
      <c r="E1" s="38"/>
      <c r="F1" s="36" t="s">
        <v>149</v>
      </c>
      <c r="G1" s="37"/>
      <c r="H1" s="38"/>
      <c r="I1" s="36" t="s">
        <v>148</v>
      </c>
      <c r="J1" s="37"/>
      <c r="K1" s="38"/>
      <c r="L1" s="36" t="s">
        <v>170</v>
      </c>
      <c r="M1" s="37"/>
      <c r="N1" s="38"/>
      <c r="O1" s="36" t="s">
        <v>151</v>
      </c>
      <c r="P1" s="37"/>
      <c r="Q1" s="37"/>
      <c r="R1" s="37"/>
      <c r="S1" s="38"/>
      <c r="T1" s="34" t="s">
        <v>174</v>
      </c>
      <c r="U1" s="35"/>
      <c r="V1" s="35"/>
      <c r="W1" s="35"/>
      <c r="X1" s="35"/>
      <c r="Y1" s="35"/>
      <c r="Z1" s="35"/>
      <c r="AA1" s="35"/>
    </row>
    <row r="2" spans="1:27" ht="30" customHeight="1" x14ac:dyDescent="0.25">
      <c r="A2" s="1" t="s">
        <v>0</v>
      </c>
      <c r="B2" s="1" t="s">
        <v>1</v>
      </c>
      <c r="C2" s="8" t="s">
        <v>154</v>
      </c>
      <c r="D2" s="9" t="s">
        <v>152</v>
      </c>
      <c r="E2" s="10" t="s">
        <v>153</v>
      </c>
      <c r="F2" s="19" t="s">
        <v>155</v>
      </c>
      <c r="G2" s="11" t="s">
        <v>156</v>
      </c>
      <c r="H2" s="20" t="s">
        <v>157</v>
      </c>
      <c r="I2" s="19" t="s">
        <v>158</v>
      </c>
      <c r="J2" s="11" t="s">
        <v>159</v>
      </c>
      <c r="K2" s="20" t="s">
        <v>160</v>
      </c>
      <c r="L2" s="19" t="s">
        <v>161</v>
      </c>
      <c r="M2" s="11" t="s">
        <v>162</v>
      </c>
      <c r="N2" s="20" t="s">
        <v>163</v>
      </c>
      <c r="O2" s="19" t="s">
        <v>164</v>
      </c>
      <c r="P2" s="11" t="s">
        <v>173</v>
      </c>
      <c r="Q2" s="11" t="s">
        <v>165</v>
      </c>
      <c r="R2" s="11" t="s">
        <v>166</v>
      </c>
      <c r="S2" s="20" t="s">
        <v>167</v>
      </c>
      <c r="T2" s="9" t="s">
        <v>153</v>
      </c>
      <c r="U2" s="11" t="s">
        <v>155</v>
      </c>
      <c r="V2" s="11" t="s">
        <v>157</v>
      </c>
      <c r="W2" s="11" t="s">
        <v>158</v>
      </c>
      <c r="X2" s="11" t="s">
        <v>160</v>
      </c>
      <c r="Y2" s="11" t="s">
        <v>163</v>
      </c>
      <c r="Z2" s="11" t="s">
        <v>167</v>
      </c>
      <c r="AA2" s="11" t="s">
        <v>165</v>
      </c>
    </row>
    <row r="3" spans="1:27" x14ac:dyDescent="0.25">
      <c r="A3" t="s">
        <v>2</v>
      </c>
      <c r="B3" t="s">
        <v>3</v>
      </c>
      <c r="C3" s="15">
        <f ca="1">VLOOKUP(A3,KGV!A3:S68,18,FALSE)</f>
        <v>19.911111111111111</v>
      </c>
      <c r="D3" s="16">
        <f>VLOOKUP(A3,KGV!A3:S68,15,FALSE)</f>
        <v>15.55</v>
      </c>
      <c r="E3" s="7">
        <f ca="1">VLOOKUP(A3,KGV!A3:S68,19,FALSE)</f>
        <v>0.28045730618077891</v>
      </c>
      <c r="F3" s="17">
        <f ca="1">VLOOKUP(A3,Dividendenrendite!A3:S68,18,FALSE)</f>
        <v>3.2300000000000002E-2</v>
      </c>
      <c r="G3" s="18">
        <f>VLOOKUP(A3,Dividendenrendite!A3:S68,15,FALSE)</f>
        <v>3.0689999999999995E-2</v>
      </c>
      <c r="H3" s="7">
        <f ca="1">VLOOKUP(A3,Dividendenrendite!A3:S68,19,FALSE)</f>
        <v>5.2460084718149558E-2</v>
      </c>
      <c r="I3" s="17">
        <f ca="1">VLOOKUP(A3,Ausschüttungsquote!A3:S68,18,FALSE)</f>
        <v>0.64277033445337639</v>
      </c>
      <c r="J3" s="18">
        <f>VLOOKUP(A3,Ausschüttungsquote!A3:S68,15,FALSE)</f>
        <v>0.49409150877690988</v>
      </c>
      <c r="K3" s="7">
        <f ca="1">VLOOKUP(A3,Ausschüttungsquote!A3:S68,19,FALSE)</f>
        <v>0.30091354138934889</v>
      </c>
      <c r="L3" s="24">
        <f ca="1">VLOOKUP(A3,Ergebnis_je_Aktie_verwässert!A3:S68,18,FALSE)</f>
        <v>4.45</v>
      </c>
      <c r="M3" s="25">
        <f>VLOOKUP(A3,Ergebnis_je_Aktie_verwässert!A3:S68,15,FALSE)</f>
        <v>3.597</v>
      </c>
      <c r="N3" s="7">
        <f ca="1">VLOOKUP(A3,Ergebnis_je_Aktie_verwässert!A3:S68,19,FALSE)</f>
        <v>0.23714206283013639</v>
      </c>
      <c r="O3" s="27">
        <f>VLOOKUP(A3,Ergebnis_je_Aktie_verwässert!A3:AC68,29,FALSE)</f>
        <v>-0.30019493177387913</v>
      </c>
      <c r="P3" s="28">
        <f ca="1">IF(O3&gt;0,L3,L3*(1+O3))</f>
        <v>3.1141325536062379</v>
      </c>
      <c r="Q3" s="18">
        <f ca="1">IF(M3&gt;0,(P3/M3)-1,-99.99999)</f>
        <v>-0.1342417143157526</v>
      </c>
      <c r="R3" s="28">
        <f ca="1">IF(O3&gt;0,C3,IF(C3/(1+O3)&lt;0,99,C3/(1+O3)))</f>
        <v>28.452367688022285</v>
      </c>
      <c r="S3" s="7">
        <f ca="1">(R3/D3)-1</f>
        <v>0.82973425646445564</v>
      </c>
      <c r="T3" s="29">
        <f ca="1">IF(E3&lt;-0.25,5,IF(E3&lt;-0.05,4,IF(E3&lt;0.05,3,IF(E3&lt;0.25,2,1))))</f>
        <v>1</v>
      </c>
      <c r="U3" s="29">
        <f ca="1">IF(F3&lt;0.02,1,IF(F3&lt;0.03,2,IF(F3&lt;0.04,3,IF(F3&lt;0.05,4,5))))</f>
        <v>3</v>
      </c>
      <c r="V3" s="29">
        <f ca="1">IF(H3&lt;-0.25,1,IF(H3&lt;-0.05,2,IF(H3&lt;0.05,3,IF(H3&lt;0.25,4,5))))</f>
        <v>4</v>
      </c>
      <c r="W3" s="29">
        <f ca="1">IF(I3&lt;0.4,5,IF(I3&lt;0.5,4,IF(I3&lt;0.6,3,IF(I3&lt;0.7,2,1))))</f>
        <v>2</v>
      </c>
      <c r="X3" s="29">
        <f t="shared" ref="X3:X34" ca="1" si="0">IF(K3&lt;-0.25,5,IF(K3&lt;-0.05,4,IF(K3&lt;0.05,3,IF(K3&lt;0.25,2,1))))</f>
        <v>1</v>
      </c>
      <c r="Y3" s="29">
        <f ca="1">IF(N3&lt;0,1,IF(N3&lt;0.25,2,IF(N3&lt;0.5,3,IF(N3&lt;0.75,4,5))))</f>
        <v>2</v>
      </c>
      <c r="Z3" s="29">
        <f t="shared" ref="Z3:Z34" ca="1" si="1">IF(S3&lt;-0.25,5,IF(S3&lt;-0.05,4,IF(S3&lt;0.05,3,IF(S3&lt;0.25,2,1))))</f>
        <v>1</v>
      </c>
      <c r="AA3" s="29">
        <f t="shared" ref="AA3:AA34" ca="1" si="2">IF(Q3&lt;0,1,IF(Q3&lt;0.25,2,IF(Q3&lt;0.5,3,IF(Q3&lt;0.75,4,5))))</f>
        <v>1</v>
      </c>
    </row>
    <row r="4" spans="1:27" x14ac:dyDescent="0.25">
      <c r="A4" t="s">
        <v>4</v>
      </c>
      <c r="B4" t="s">
        <v>5</v>
      </c>
      <c r="C4" s="15">
        <f ca="1">VLOOKUP(A4,KGV!A3:S68,18,FALSE)</f>
        <v>17.522222222222219</v>
      </c>
      <c r="D4" s="16">
        <f>VLOOKUP(A4,KGV!A3:S68,15,FALSE)</f>
        <v>18.049999999999997</v>
      </c>
      <c r="E4" s="7">
        <f ca="1">VLOOKUP(A4,KGV!A3:S68,19,FALSE)</f>
        <v>-2.9239766081871399E-2</v>
      </c>
      <c r="F4" s="17">
        <f ca="1">VLOOKUP(A4,Dividendenrendite!A3:S68,18,FALSE)</f>
        <v>3.273333333333333E-2</v>
      </c>
      <c r="G4" s="18">
        <f>VLOOKUP(A4,Dividendenrendite!A3:S68,15,FALSE)</f>
        <v>2.9080000000000002E-2</v>
      </c>
      <c r="H4" s="7">
        <f ca="1">VLOOKUP(A4,Dividendenrendite!A3:S68,19,FALSE)</f>
        <v>0.12563044475011442</v>
      </c>
      <c r="I4" s="17">
        <f ca="1">VLOOKUP(A4,Ausschüttungsquote!A3:S68,18,FALSE)</f>
        <v>0.57260055754679418</v>
      </c>
      <c r="J4" s="18">
        <f>VLOOKUP(A4,Ausschüttungsquote!A3:S68,15,FALSE)</f>
        <v>0.51044614325767479</v>
      </c>
      <c r="K4" s="7">
        <f ca="1">VLOOKUP(A4,Ausschüttungsquote!A3:S68,19,FALSE)</f>
        <v>0.12176488178057143</v>
      </c>
      <c r="L4" s="24">
        <f ca="1">VLOOKUP(A4,Ergebnis_je_Aktie_verwässert!A3:S68,18,FALSE)</f>
        <v>15.011111111111111</v>
      </c>
      <c r="M4" s="25">
        <f>VLOOKUP(A4,Ergebnis_je_Aktie_verwässert!A3:S68,15,FALSE)</f>
        <v>9.9160000000000004</v>
      </c>
      <c r="N4" s="7">
        <f ca="1">VLOOKUP(A4,Ergebnis_je_Aktie_verwässert!A3:S68,19,FALSE)</f>
        <v>0.51382726009591684</v>
      </c>
      <c r="O4" s="27">
        <f>VLOOKUP(A4,Ergebnis_je_Aktie_verwässert!A3:AC68,29,FALSE)</f>
        <v>-0.14084507042253513</v>
      </c>
      <c r="P4" s="28">
        <f t="shared" ref="P4:P67" ca="1" si="3">IF(O4&gt;0,L4,L4*(1+O4))</f>
        <v>12.896870109546168</v>
      </c>
      <c r="Q4" s="18">
        <f t="shared" ref="Q4:Q67" ca="1" si="4">IF(M4&gt;0,(P4/M4)-1,-99.99999)</f>
        <v>0.30061215304015398</v>
      </c>
      <c r="R4" s="28">
        <f t="shared" ref="R4:R67" ca="1" si="5">IF(O4&gt;0,C4,IF(C4/(1+O4)&lt;0,99,C4/(1+O4)))</f>
        <v>20.394717668488155</v>
      </c>
      <c r="S4" s="7">
        <f t="shared" ref="S4:S67" ca="1" si="6">(R4/D4)-1</f>
        <v>0.12990125587192014</v>
      </c>
      <c r="T4" s="29">
        <f t="shared" ref="T4:T67" ca="1" si="7">IF(E4&lt;-0.25,5,IF(E4&lt;-0.05,4,IF(E4&lt;0.05,3,IF(E4&lt;0.25,2,1))))</f>
        <v>3</v>
      </c>
      <c r="U4" s="29">
        <f t="shared" ref="U4:U67" ca="1" si="8">IF(F4&lt;0.02,1,IF(F4&lt;0.03,2,IF(F4&lt;0.04,3,IF(F4&lt;0.05,4,5))))</f>
        <v>3</v>
      </c>
      <c r="V4" s="29">
        <f t="shared" ref="V4:V67" ca="1" si="9">IF(H4&lt;-0.25,1,IF(H4&lt;-0.05,2,IF(H4&lt;0.05,3,IF(H4&lt;0.25,4,5))))</f>
        <v>4</v>
      </c>
      <c r="W4" s="29">
        <f t="shared" ref="W4:W67" ca="1" si="10">IF(I4&lt;0.4,5,IF(I4&lt;0.5,4,IF(I4&lt;0.6,3,IF(I4&lt;0.7,2,1))))</f>
        <v>3</v>
      </c>
      <c r="X4" s="29">
        <f t="shared" ca="1" si="0"/>
        <v>2</v>
      </c>
      <c r="Y4" s="29">
        <f t="shared" ref="Y4:Y67" ca="1" si="11">IF(N4&lt;0,1,IF(N4&lt;0.25,2,IF(N4&lt;0.5,3,IF(N4&lt;0.75,4,5))))</f>
        <v>4</v>
      </c>
      <c r="Z4" s="29">
        <f t="shared" ca="1" si="1"/>
        <v>2</v>
      </c>
      <c r="AA4" s="29">
        <f t="shared" ca="1" si="2"/>
        <v>3</v>
      </c>
    </row>
    <row r="5" spans="1:27" x14ac:dyDescent="0.25">
      <c r="A5" t="s">
        <v>6</v>
      </c>
      <c r="B5" t="s">
        <v>7</v>
      </c>
      <c r="C5" s="15">
        <f ca="1">VLOOKUP(A5,KGV!A3:S68,18,FALSE)</f>
        <v>18.955555555555556</v>
      </c>
      <c r="D5" s="16">
        <f>VLOOKUP(A5,KGV!A3:S68,15,FALSE)</f>
        <v>18.049999999999997</v>
      </c>
      <c r="E5" s="7">
        <f ca="1">VLOOKUP(A5,KGV!A3:S68,19,FALSE)</f>
        <v>5.0169282856263653E-2</v>
      </c>
      <c r="F5" s="17">
        <f ca="1">VLOOKUP(A5,Dividendenrendite!A3:S68,18,FALSE)</f>
        <v>3.3255555555555552E-2</v>
      </c>
      <c r="G5" s="18">
        <f>VLOOKUP(A5,Dividendenrendite!A3:S68,15,FALSE)</f>
        <v>3.0009999999999992E-2</v>
      </c>
      <c r="H5" s="7">
        <f ca="1">VLOOKUP(A5,Dividendenrendite!A3:S68,19,FALSE)</f>
        <v>0.10814913547336102</v>
      </c>
      <c r="I5" s="17">
        <f ca="1">VLOOKUP(A5,Ausschüttungsquote!A3:S68,18,FALSE)</f>
        <v>0.63071944890126708</v>
      </c>
      <c r="J5" s="18">
        <f>VLOOKUP(A5,Ausschüttungsquote!A3:S68,15,FALSE)</f>
        <v>0.47795169804115423</v>
      </c>
      <c r="K5" s="7">
        <f ca="1">VLOOKUP(A5,Ausschüttungsquote!A3:S68,19,FALSE)</f>
        <v>0.31963010380801848</v>
      </c>
      <c r="L5" s="24">
        <f ca="1">VLOOKUP(A5,Ergebnis_je_Aktie_verwässert!A3:S68,18,FALSE)</f>
        <v>3.6344444444444441</v>
      </c>
      <c r="M5" s="25">
        <f>VLOOKUP(A5,Ergebnis_je_Aktie_verwässert!A3:S68,15,FALSE)</f>
        <v>3.6139999999999999</v>
      </c>
      <c r="N5" s="7">
        <f ca="1">VLOOKUP(A5,Ergebnis_je_Aktie_verwässert!A3:S68,19,FALSE)</f>
        <v>5.6570128512574147E-3</v>
      </c>
      <c r="O5" s="27">
        <f>VLOOKUP(A5,Ergebnis_je_Aktie_verwässert!A3:AC68,29,FALSE)</f>
        <v>-0.70750988142292481</v>
      </c>
      <c r="P5" s="28">
        <f t="shared" ca="1" si="3"/>
        <v>1.0630390865173476</v>
      </c>
      <c r="Q5" s="18">
        <f t="shared" ca="1" si="4"/>
        <v>-0.70585526106326846</v>
      </c>
      <c r="R5" s="28">
        <f t="shared" ca="1" si="5"/>
        <v>64.807507507507495</v>
      </c>
      <c r="S5" s="7">
        <f t="shared" ca="1" si="6"/>
        <v>2.5904436292247923</v>
      </c>
      <c r="T5" s="29">
        <f t="shared" ca="1" si="7"/>
        <v>2</v>
      </c>
      <c r="U5" s="29">
        <f t="shared" ca="1" si="8"/>
        <v>3</v>
      </c>
      <c r="V5" s="29">
        <f t="shared" ca="1" si="9"/>
        <v>4</v>
      </c>
      <c r="W5" s="29">
        <f t="shared" ca="1" si="10"/>
        <v>2</v>
      </c>
      <c r="X5" s="29">
        <f t="shared" ca="1" si="0"/>
        <v>1</v>
      </c>
      <c r="Y5" s="29">
        <f t="shared" ca="1" si="11"/>
        <v>2</v>
      </c>
      <c r="Z5" s="29">
        <f t="shared" ca="1" si="1"/>
        <v>1</v>
      </c>
      <c r="AA5" s="29">
        <f t="shared" ca="1" si="2"/>
        <v>1</v>
      </c>
    </row>
    <row r="6" spans="1:27" x14ac:dyDescent="0.25">
      <c r="A6" t="s">
        <v>8</v>
      </c>
      <c r="B6" t="s">
        <v>9</v>
      </c>
      <c r="C6" s="15">
        <f ca="1">VLOOKUP(A6,KGV!A3:S68,18,FALSE)</f>
        <v>10.433333333333334</v>
      </c>
      <c r="D6" s="16">
        <f>VLOOKUP(A6,KGV!A3:S68,15,FALSE)</f>
        <v>10.7</v>
      </c>
      <c r="E6" s="7">
        <f ca="1">VLOOKUP(A6,KGV!A3:S68,19,FALSE)</f>
        <v>-2.4922118380062197E-2</v>
      </c>
      <c r="F6" s="17">
        <f ca="1">VLOOKUP(A6,Dividendenrendite!A3:S68,18,FALSE)</f>
        <v>3.3355555555555555E-2</v>
      </c>
      <c r="G6" s="18">
        <f>VLOOKUP(A6,Dividendenrendite!A3:S68,15,FALSE)</f>
        <v>2.6860000000000002E-2</v>
      </c>
      <c r="H6" s="7">
        <f ca="1">VLOOKUP(A6,Dividendenrendite!A3:S68,19,FALSE)</f>
        <v>0.24183006535947693</v>
      </c>
      <c r="I6" s="17">
        <f ca="1">VLOOKUP(A6,Ausschüttungsquote!A3:S68,18,FALSE)</f>
        <v>0.33394602906024229</v>
      </c>
      <c r="J6" s="18">
        <f>VLOOKUP(A6,Ausschüttungsquote!A3:S68,15,FALSE)</f>
        <v>0.67992437097376157</v>
      </c>
      <c r="K6" s="7">
        <f ca="1">VLOOKUP(A6,Ausschüttungsquote!A3:S68,19,FALSE)</f>
        <v>-0.50884827296015644</v>
      </c>
      <c r="L6" s="24">
        <f ca="1">VLOOKUP(A6,Ergebnis_je_Aktie_verwässert!A3:S68,18,FALSE)</f>
        <v>2.7422222222222219</v>
      </c>
      <c r="M6" s="25">
        <f>VLOOKUP(A6,Ergebnis_je_Aktie_verwässert!A3:S68,15,FALSE)</f>
        <v>4.3530000000000006</v>
      </c>
      <c r="N6" s="7">
        <f ca="1">VLOOKUP(A6,Ergebnis_je_Aktie_verwässert!A3:S68,19,FALSE)</f>
        <v>-0.37003854302269201</v>
      </c>
      <c r="O6" s="27">
        <f>VLOOKUP(A6,Ergebnis_je_Aktie_verwässert!A3:AC68,29,FALSE)</f>
        <v>-1.9119579500657031</v>
      </c>
      <c r="P6" s="28">
        <f t="shared" ca="1" si="3"/>
        <v>-2.5007913564023947</v>
      </c>
      <c r="Q6" s="18">
        <f t="shared" ca="1" si="4"/>
        <v>-1.5744983589254296</v>
      </c>
      <c r="R6" s="28">
        <f t="shared" ca="1" si="5"/>
        <v>99</v>
      </c>
      <c r="S6" s="7">
        <f t="shared" ca="1" si="6"/>
        <v>8.2523364485981308</v>
      </c>
      <c r="T6" s="29">
        <f t="shared" ca="1" si="7"/>
        <v>3</v>
      </c>
      <c r="U6" s="29">
        <f t="shared" ca="1" si="8"/>
        <v>3</v>
      </c>
      <c r="V6" s="29">
        <f t="shared" ca="1" si="9"/>
        <v>4</v>
      </c>
      <c r="W6" s="29">
        <f t="shared" ca="1" si="10"/>
        <v>5</v>
      </c>
      <c r="X6" s="29">
        <f t="shared" ca="1" si="0"/>
        <v>5</v>
      </c>
      <c r="Y6" s="29">
        <f t="shared" ca="1" si="11"/>
        <v>1</v>
      </c>
      <c r="Z6" s="29">
        <f t="shared" ca="1" si="1"/>
        <v>1</v>
      </c>
      <c r="AA6" s="29">
        <f t="shared" ca="1" si="2"/>
        <v>1</v>
      </c>
    </row>
    <row r="7" spans="1:27" x14ac:dyDescent="0.25">
      <c r="A7" t="s">
        <v>10</v>
      </c>
      <c r="B7" t="s">
        <v>11</v>
      </c>
      <c r="C7" s="15">
        <f ca="1">VLOOKUP(A7,KGV!A3:S68,18,FALSE)</f>
        <v>25.255555555555553</v>
      </c>
      <c r="D7" s="16">
        <f>VLOOKUP(A7,KGV!A3:S68,15,FALSE)</f>
        <v>30.5</v>
      </c>
      <c r="E7" s="7">
        <f ca="1">VLOOKUP(A7,KGV!A3:S68,19,FALSE)</f>
        <v>-0.17194899817850651</v>
      </c>
      <c r="F7" s="17">
        <f ca="1">VLOOKUP(A7,Dividendenrendite!A3:S68,18,FALSE)</f>
        <v>1.2011111111111111E-2</v>
      </c>
      <c r="G7" s="18">
        <f>VLOOKUP(A7,Dividendenrendite!A3:S68,15,FALSE)</f>
        <v>1.391E-2</v>
      </c>
      <c r="H7" s="7">
        <f ca="1">VLOOKUP(A7,Dividendenrendite!A3:S68,19,FALSE)</f>
        <v>-0.13651250099848233</v>
      </c>
      <c r="I7" s="17">
        <f ca="1">VLOOKUP(A7,Ausschüttungsquote!A3:S68,18,FALSE)</f>
        <v>0.30340240114958517</v>
      </c>
      <c r="J7" s="18">
        <f>VLOOKUP(A7,Ausschüttungsquote!A3:S68,15,FALSE)</f>
        <v>0.3951784604781281</v>
      </c>
      <c r="K7" s="7">
        <f ca="1">VLOOKUP(A7,Ausschüttungsquote!A3:S68,19,FALSE)</f>
        <v>-0.23223952848417573</v>
      </c>
      <c r="L7" s="24">
        <f ca="1">VLOOKUP(A7,Ergebnis_je_Aktie_verwässert!A3:S68,18,FALSE)</f>
        <v>2.7</v>
      </c>
      <c r="M7" s="25">
        <f>VLOOKUP(A7,Ergebnis_je_Aktie_verwässert!A3:S68,15,FALSE)</f>
        <v>1.8530000000000002</v>
      </c>
      <c r="N7" s="7">
        <f ca="1">VLOOKUP(A7,Ergebnis_je_Aktie_verwässert!A3:S68,19,FALSE)</f>
        <v>0.45709660010793307</v>
      </c>
      <c r="O7" s="27">
        <f>VLOOKUP(A7,Ergebnis_je_Aktie_verwässert!A3:AC68,29,FALSE)</f>
        <v>-0.34129692832764513</v>
      </c>
      <c r="P7" s="28">
        <f t="shared" ca="1" si="3"/>
        <v>1.7784982935153582</v>
      </c>
      <c r="Q7" s="18">
        <f t="shared" ca="1" si="4"/>
        <v>-4.0205993785559668E-2</v>
      </c>
      <c r="R7" s="28">
        <f t="shared" ca="1" si="5"/>
        <v>38.341335636154291</v>
      </c>
      <c r="S7" s="7">
        <f t="shared" ca="1" si="6"/>
        <v>0.25709297167718992</v>
      </c>
      <c r="T7" s="29">
        <f t="shared" ca="1" si="7"/>
        <v>4</v>
      </c>
      <c r="U7" s="29">
        <f t="shared" ca="1" si="8"/>
        <v>1</v>
      </c>
      <c r="V7" s="29">
        <f t="shared" ca="1" si="9"/>
        <v>2</v>
      </c>
      <c r="W7" s="29">
        <f t="shared" ca="1" si="10"/>
        <v>5</v>
      </c>
      <c r="X7" s="29">
        <f t="shared" ca="1" si="0"/>
        <v>4</v>
      </c>
      <c r="Y7" s="29">
        <f t="shared" ca="1" si="11"/>
        <v>3</v>
      </c>
      <c r="Z7" s="29">
        <f t="shared" ca="1" si="1"/>
        <v>1</v>
      </c>
      <c r="AA7" s="29">
        <f t="shared" ca="1" si="2"/>
        <v>1</v>
      </c>
    </row>
    <row r="8" spans="1:27" x14ac:dyDescent="0.25">
      <c r="A8" t="s">
        <v>12</v>
      </c>
      <c r="B8" t="s">
        <v>13</v>
      </c>
      <c r="C8" s="15">
        <f ca="1">VLOOKUP(A8,KGV!A3:S68,18,FALSE)</f>
        <v>13.966666666666667</v>
      </c>
      <c r="D8" s="16">
        <f>VLOOKUP(A8,KGV!A3:S68,15,FALSE)</f>
        <v>12.4</v>
      </c>
      <c r="E8" s="7">
        <f ca="1">VLOOKUP(A8,KGV!A3:S68,19,FALSE)</f>
        <v>0.12634408602150526</v>
      </c>
      <c r="F8" s="17">
        <f ca="1">VLOOKUP(A8,Dividendenrendite!A3:S68,18,FALSE)</f>
        <v>3.5644444444444444E-2</v>
      </c>
      <c r="G8" s="18">
        <f>VLOOKUP(A8,Dividendenrendite!A3:S68,15,FALSE)</f>
        <v>4.1230000000000003E-2</v>
      </c>
      <c r="H8" s="7">
        <f ca="1">VLOOKUP(A8,Dividendenrendite!A3:S68,19,FALSE)</f>
        <v>-0.1354730913304768</v>
      </c>
      <c r="I8" s="17">
        <f ca="1">VLOOKUP(A8,Ausschüttungsquote!A3:S68,18,FALSE)</f>
        <v>0.49710648148148151</v>
      </c>
      <c r="J8" s="18">
        <f>VLOOKUP(A8,Ausschüttungsquote!A3:S68,15,FALSE)</f>
        <v>0.57064050314526282</v>
      </c>
      <c r="K8" s="7">
        <f ca="1">VLOOKUP(A8,Ausschüttungsquote!A3:S68,19,FALSE)</f>
        <v>-0.12886225435887511</v>
      </c>
      <c r="L8" s="24">
        <f ca="1">VLOOKUP(A8,Ergebnis_je_Aktie_verwässert!A3:S68,18,FALSE)</f>
        <v>1.8311111111111109</v>
      </c>
      <c r="M8" s="25">
        <f>VLOOKUP(A8,Ergebnis_je_Aktie_verwässert!A3:S68,15,FALSE)</f>
        <v>1.1339999999999999</v>
      </c>
      <c r="N8" s="7">
        <f ca="1">VLOOKUP(A8,Ergebnis_je_Aktie_verwässert!A3:S68,19,FALSE)</f>
        <v>0.6147364295512443</v>
      </c>
      <c r="O8" s="27">
        <f>VLOOKUP(A8,Ergebnis_je_Aktie_verwässert!A3:AC68,29,FALSE)</f>
        <v>-2.2173913043478262</v>
      </c>
      <c r="P8" s="28">
        <f t="shared" ca="1" si="3"/>
        <v>-2.2291787439613526</v>
      </c>
      <c r="Q8" s="18">
        <f t="shared" ca="1" si="4"/>
        <v>-2.9657660881493411</v>
      </c>
      <c r="R8" s="28">
        <f t="shared" ca="1" si="5"/>
        <v>99</v>
      </c>
      <c r="S8" s="7">
        <f t="shared" ca="1" si="6"/>
        <v>6.9838709677419351</v>
      </c>
      <c r="T8" s="29">
        <f t="shared" ca="1" si="7"/>
        <v>2</v>
      </c>
      <c r="U8" s="29">
        <f t="shared" ca="1" si="8"/>
        <v>3</v>
      </c>
      <c r="V8" s="29">
        <f t="shared" ca="1" si="9"/>
        <v>2</v>
      </c>
      <c r="W8" s="29">
        <f t="shared" ca="1" si="10"/>
        <v>4</v>
      </c>
      <c r="X8" s="29">
        <f t="shared" ca="1" si="0"/>
        <v>4</v>
      </c>
      <c r="Y8" s="29">
        <f t="shared" ca="1" si="11"/>
        <v>4</v>
      </c>
      <c r="Z8" s="29">
        <f t="shared" ca="1" si="1"/>
        <v>1</v>
      </c>
      <c r="AA8" s="29">
        <f t="shared" ca="1" si="2"/>
        <v>1</v>
      </c>
    </row>
    <row r="9" spans="1:27" x14ac:dyDescent="0.25">
      <c r="A9" t="s">
        <v>14</v>
      </c>
      <c r="B9" t="s">
        <v>15</v>
      </c>
      <c r="C9" s="15">
        <f ca="1">VLOOKUP(A9,KGV!A3:S68,18,FALSE)</f>
        <v>20.666666666666668</v>
      </c>
      <c r="D9" s="16">
        <f>VLOOKUP(A9,KGV!A3:S68,15,FALSE)</f>
        <v>31.6</v>
      </c>
      <c r="E9" s="7">
        <f ca="1">VLOOKUP(A9,KGV!A3:S68,19,FALSE)</f>
        <v>-0.34599156118143459</v>
      </c>
      <c r="F9" s="17">
        <f ca="1">VLOOKUP(A9,Dividendenrendite!A3:S68,18,FALSE)</f>
        <v>4.2566666666666669E-2</v>
      </c>
      <c r="G9" s="18">
        <f>VLOOKUP(A9,Dividendenrendite!A3:S68,15,FALSE)</f>
        <v>6.1370000000000001E-2</v>
      </c>
      <c r="H9" s="7">
        <f ca="1">VLOOKUP(A9,Dividendenrendite!A3:S68,19,FALSE)</f>
        <v>-0.30639291727771434</v>
      </c>
      <c r="I9" s="17">
        <f ca="1">VLOOKUP(A9,Ausschüttungsquote!A3:S68,18,FALSE)</f>
        <v>0.88226508214819155</v>
      </c>
      <c r="J9" s="18">
        <f>VLOOKUP(A9,Ausschüttungsquote!A3:S68,15,FALSE)</f>
        <v>3.2989760960798225</v>
      </c>
      <c r="K9" s="7">
        <f ca="1">VLOOKUP(A9,Ausschüttungsquote!A3:S68,19,FALSE)</f>
        <v>-0.73256396637835963</v>
      </c>
      <c r="L9" s="24">
        <f ca="1">VLOOKUP(A9,Ergebnis_je_Aktie_verwässert!A3:S68,18,FALSE)</f>
        <v>0.58444444444444432</v>
      </c>
      <c r="M9" s="25">
        <f>VLOOKUP(A9,Ergebnis_je_Aktie_verwässert!A3:S68,15,FALSE)</f>
        <v>0.32100000000000006</v>
      </c>
      <c r="N9" s="7">
        <f ca="1">VLOOKUP(A9,Ergebnis_je_Aktie_verwässert!A3:S68,19,FALSE)</f>
        <v>0.82069920387677331</v>
      </c>
      <c r="O9" s="27">
        <f>VLOOKUP(A9,Ergebnis_je_Aktie_verwässert!A3:AC68,29,FALSE)</f>
        <v>-10.384615384615383</v>
      </c>
      <c r="P9" s="28">
        <f t="shared" ca="1" si="3"/>
        <v>-5.4847863247863229</v>
      </c>
      <c r="Q9" s="18">
        <f t="shared" ca="1" si="4"/>
        <v>-18.086561759458945</v>
      </c>
      <c r="R9" s="28">
        <f t="shared" ca="1" si="5"/>
        <v>99</v>
      </c>
      <c r="S9" s="7">
        <f t="shared" ca="1" si="6"/>
        <v>2.1329113924050631</v>
      </c>
      <c r="T9" s="29">
        <f t="shared" ca="1" si="7"/>
        <v>5</v>
      </c>
      <c r="U9" s="29">
        <f t="shared" ca="1" si="8"/>
        <v>4</v>
      </c>
      <c r="V9" s="29">
        <f t="shared" ca="1" si="9"/>
        <v>1</v>
      </c>
      <c r="W9" s="29">
        <f t="shared" ca="1" si="10"/>
        <v>1</v>
      </c>
      <c r="X9" s="29">
        <f t="shared" ca="1" si="0"/>
        <v>5</v>
      </c>
      <c r="Y9" s="29">
        <f t="shared" ca="1" si="11"/>
        <v>5</v>
      </c>
      <c r="Z9" s="29">
        <f t="shared" ca="1" si="1"/>
        <v>1</v>
      </c>
      <c r="AA9" s="29">
        <f t="shared" ca="1" si="2"/>
        <v>1</v>
      </c>
    </row>
    <row r="10" spans="1:27" x14ac:dyDescent="0.25">
      <c r="A10" t="s">
        <v>16</v>
      </c>
      <c r="B10" t="s">
        <v>17</v>
      </c>
      <c r="C10" s="15">
        <f ca="1">VLOOKUP(A10,KGV!A3:S68,18,FALSE)</f>
        <v>18.700000000000003</v>
      </c>
      <c r="D10" s="16">
        <f>VLOOKUP(A10,KGV!A3:S68,15,FALSE)</f>
        <v>23.75</v>
      </c>
      <c r="E10" s="7">
        <f ca="1">VLOOKUP(A10,KGV!A3:S68,19,FALSE)</f>
        <v>-0.21263157894736828</v>
      </c>
      <c r="F10" s="17">
        <f ca="1">VLOOKUP(A10,Dividendenrendite!A3:S68,18,FALSE)</f>
        <v>1.8033333333333332E-2</v>
      </c>
      <c r="G10" s="18">
        <f>VLOOKUP(A10,Dividendenrendite!A3:S68,15,FALSE)</f>
        <v>1.5099999999999999E-2</v>
      </c>
      <c r="H10" s="7">
        <f ca="1">VLOOKUP(A10,Dividendenrendite!A3:S68,19,FALSE)</f>
        <v>0.19426048565121401</v>
      </c>
      <c r="I10" s="17">
        <f ca="1">VLOOKUP(A10,Ausschüttungsquote!A3:S68,18,FALSE)</f>
        <v>0.33611024400395395</v>
      </c>
      <c r="J10" s="18">
        <f>VLOOKUP(A10,Ausschüttungsquote!A3:S68,15,FALSE)</f>
        <v>0.33402020527229942</v>
      </c>
      <c r="K10" s="7">
        <f ca="1">VLOOKUP(A10,Ausschüttungsquote!A3:S68,19,FALSE)</f>
        <v>6.2572224633856699E-3</v>
      </c>
      <c r="L10" s="24">
        <f ca="1">VLOOKUP(A10,Ergebnis_je_Aktie_verwässert!A3:S68,18,FALSE)</f>
        <v>3.2355555555555555</v>
      </c>
      <c r="M10" s="25">
        <f>VLOOKUP(A10,Ergebnis_je_Aktie_verwässert!A3:S68,15,FALSE)</f>
        <v>1.794</v>
      </c>
      <c r="N10" s="7">
        <f ca="1">VLOOKUP(A10,Ergebnis_je_Aktie_verwässert!A3:S68,19,FALSE)</f>
        <v>0.80354267310789051</v>
      </c>
      <c r="O10" s="27">
        <f>VLOOKUP(A10,Ergebnis_je_Aktie_verwässert!A3:AC68,29,FALSE)</f>
        <v>-0.17993079584775085</v>
      </c>
      <c r="P10" s="28">
        <f t="shared" ca="1" si="3"/>
        <v>2.6533794694348329</v>
      </c>
      <c r="Q10" s="18">
        <f t="shared" ca="1" si="4"/>
        <v>0.47902980459020794</v>
      </c>
      <c r="R10" s="28">
        <f t="shared" ca="1" si="5"/>
        <v>22.802953586497893</v>
      </c>
      <c r="S10" s="7">
        <f t="shared" ca="1" si="6"/>
        <v>-3.9875638463246599E-2</v>
      </c>
      <c r="T10" s="29">
        <f t="shared" ca="1" si="7"/>
        <v>4</v>
      </c>
      <c r="U10" s="29">
        <f t="shared" ca="1" si="8"/>
        <v>1</v>
      </c>
      <c r="V10" s="29">
        <f t="shared" ca="1" si="9"/>
        <v>4</v>
      </c>
      <c r="W10" s="29">
        <f t="shared" ca="1" si="10"/>
        <v>5</v>
      </c>
      <c r="X10" s="29">
        <f t="shared" ca="1" si="0"/>
        <v>3</v>
      </c>
      <c r="Y10" s="29">
        <f t="shared" ca="1" si="11"/>
        <v>5</v>
      </c>
      <c r="Z10" s="29">
        <f t="shared" ca="1" si="1"/>
        <v>3</v>
      </c>
      <c r="AA10" s="29">
        <f t="shared" ca="1" si="2"/>
        <v>3</v>
      </c>
    </row>
    <row r="11" spans="1:27" x14ac:dyDescent="0.25">
      <c r="A11" t="s">
        <v>18</v>
      </c>
      <c r="B11" t="s">
        <v>19</v>
      </c>
      <c r="C11" s="15">
        <f ca="1">VLOOKUP(A11,KGV!A3:S68,18,FALSE)</f>
        <v>13.444444444444443</v>
      </c>
      <c r="D11" s="16">
        <f>VLOOKUP(A11,KGV!A3:S68,15,FALSE)</f>
        <v>17.350000000000001</v>
      </c>
      <c r="E11" s="7">
        <f ca="1">VLOOKUP(A11,KGV!A3:S68,19,FALSE)</f>
        <v>-0.22510406660262583</v>
      </c>
      <c r="F11" s="17">
        <f ca="1">VLOOKUP(A11,Dividendenrendite!A3:S68,18,FALSE)</f>
        <v>3.6455555555555554E-2</v>
      </c>
      <c r="G11" s="18">
        <f>VLOOKUP(A11,Dividendenrendite!A3:S68,15,FALSE)</f>
        <v>2.8080000000000001E-2</v>
      </c>
      <c r="H11" s="7">
        <f ca="1">VLOOKUP(A11,Dividendenrendite!A3:S68,19,FALSE)</f>
        <v>0.29827477049699258</v>
      </c>
      <c r="I11" s="17">
        <f ca="1">VLOOKUP(A11,Ausschüttungsquote!A3:S68,18,FALSE)</f>
        <v>0.48987611275664289</v>
      </c>
      <c r="J11" s="18">
        <f>VLOOKUP(A11,Ausschüttungsquote!A3:S68,15,FALSE)</f>
        <v>0.48239688854227952</v>
      </c>
      <c r="K11" s="7">
        <f ca="1">VLOOKUP(A11,Ausschüttungsquote!A3:S68,19,FALSE)</f>
        <v>1.5504296134588147E-2</v>
      </c>
      <c r="L11" s="24">
        <f ca="1">VLOOKUP(A11,Ergebnis_je_Aktie_verwässert!A3:S68,18,FALSE)</f>
        <v>6.9033333333333324</v>
      </c>
      <c r="M11" s="25">
        <f>VLOOKUP(A11,Ergebnis_je_Aktie_verwässert!A3:S68,15,FALSE)</f>
        <v>4.3930000000000007</v>
      </c>
      <c r="N11" s="7">
        <f ca="1">VLOOKUP(A11,Ergebnis_je_Aktie_verwässert!A3:S68,19,FALSE)</f>
        <v>0.57143941118445962</v>
      </c>
      <c r="O11" s="27">
        <f>VLOOKUP(A11,Ergebnis_je_Aktie_verwässert!A3:AC68,29,FALSE)</f>
        <v>-0.58841940532081383</v>
      </c>
      <c r="P11" s="28">
        <f t="shared" ca="1" si="3"/>
        <v>2.8412780386019816</v>
      </c>
      <c r="Q11" s="18">
        <f t="shared" ca="1" si="4"/>
        <v>-0.35322603264238994</v>
      </c>
      <c r="R11" s="28">
        <f t="shared" ca="1" si="5"/>
        <v>32.665399239543724</v>
      </c>
      <c r="S11" s="7">
        <f t="shared" ca="1" si="6"/>
        <v>0.88273194464228943</v>
      </c>
      <c r="T11" s="29">
        <f t="shared" ca="1" si="7"/>
        <v>4</v>
      </c>
      <c r="U11" s="29">
        <f t="shared" ca="1" si="8"/>
        <v>3</v>
      </c>
      <c r="V11" s="29">
        <f t="shared" ca="1" si="9"/>
        <v>5</v>
      </c>
      <c r="W11" s="29">
        <f t="shared" ca="1" si="10"/>
        <v>4</v>
      </c>
      <c r="X11" s="29">
        <f t="shared" ca="1" si="0"/>
        <v>3</v>
      </c>
      <c r="Y11" s="29">
        <f t="shared" ca="1" si="11"/>
        <v>4</v>
      </c>
      <c r="Z11" s="29">
        <f t="shared" ca="1" si="1"/>
        <v>1</v>
      </c>
      <c r="AA11" s="29">
        <f t="shared" ca="1" si="2"/>
        <v>1</v>
      </c>
    </row>
    <row r="12" spans="1:27" x14ac:dyDescent="0.25">
      <c r="A12" t="s">
        <v>20</v>
      </c>
      <c r="B12" t="s">
        <v>21</v>
      </c>
      <c r="C12" s="15">
        <f ca="1">VLOOKUP(A12,KGV!A3:S68,18,FALSE)</f>
        <v>9.4444444444444446</v>
      </c>
      <c r="D12" s="16">
        <f>VLOOKUP(A12,KGV!A3:S68,15,FALSE)</f>
        <v>9.1999999999999993</v>
      </c>
      <c r="E12" s="7">
        <f ca="1">VLOOKUP(A12,KGV!A3:S68,19,FALSE)</f>
        <v>2.6570048309178862E-2</v>
      </c>
      <c r="F12" s="17">
        <f ca="1">VLOOKUP(A12,Dividendenrendite!A3:S68,18,FALSE)</f>
        <v>4.6777777777777772E-2</v>
      </c>
      <c r="G12" s="18">
        <f>VLOOKUP(A12,Dividendenrendite!A3:S68,15,FALSE)</f>
        <v>3.8410000000000014E-2</v>
      </c>
      <c r="H12" s="7">
        <f ca="1">VLOOKUP(A12,Dividendenrendite!A3:S68,19,FALSE)</f>
        <v>0.21785414677890547</v>
      </c>
      <c r="I12" s="17">
        <f ca="1">VLOOKUP(A12,Ausschüttungsquote!A3:S68,18,FALSE)</f>
        <v>0.44235578289286731</v>
      </c>
      <c r="J12" s="18">
        <f>VLOOKUP(A12,Ausschüttungsquote!A3:S68,15,FALSE)</f>
        <v>0.38533065731679428</v>
      </c>
      <c r="K12" s="7">
        <f ca="1">VLOOKUP(A12,Ausschüttungsquote!A3:S68,19,FALSE)</f>
        <v>0.14799010795860612</v>
      </c>
      <c r="L12" s="24">
        <f ca="1">VLOOKUP(A12,Ergebnis_je_Aktie_verwässert!A3:S68,18,FALSE)</f>
        <v>13.711111111111112</v>
      </c>
      <c r="M12" s="25">
        <f>VLOOKUP(A12,Ergebnis_je_Aktie_verwässert!A3:S68,15,FALSE)</f>
        <v>9.673</v>
      </c>
      <c r="N12" s="7">
        <f ca="1">VLOOKUP(A12,Ergebnis_je_Aktie_verwässert!A3:S68,19,FALSE)</f>
        <v>0.41746212251743131</v>
      </c>
      <c r="O12" s="27">
        <f>VLOOKUP(A12,Ergebnis_je_Aktie_verwässert!A3:AC68,29,FALSE)</f>
        <v>-2.7367458866544792</v>
      </c>
      <c r="P12" s="28">
        <f t="shared" ca="1" si="3"/>
        <v>-23.812715823684748</v>
      </c>
      <c r="Q12" s="18">
        <f t="shared" ca="1" si="4"/>
        <v>-3.4617715107706757</v>
      </c>
      <c r="R12" s="28">
        <f t="shared" ca="1" si="5"/>
        <v>99</v>
      </c>
      <c r="S12" s="7">
        <f t="shared" ca="1" si="6"/>
        <v>9.7608695652173925</v>
      </c>
      <c r="T12" s="29">
        <f t="shared" ca="1" si="7"/>
        <v>3</v>
      </c>
      <c r="U12" s="29">
        <f t="shared" ca="1" si="8"/>
        <v>4</v>
      </c>
      <c r="V12" s="29">
        <f t="shared" ca="1" si="9"/>
        <v>4</v>
      </c>
      <c r="W12" s="29">
        <f t="shared" ca="1" si="10"/>
        <v>4</v>
      </c>
      <c r="X12" s="29">
        <f t="shared" ca="1" si="0"/>
        <v>2</v>
      </c>
      <c r="Y12" s="29">
        <f t="shared" ca="1" si="11"/>
        <v>3</v>
      </c>
      <c r="Z12" s="29">
        <f t="shared" ca="1" si="1"/>
        <v>1</v>
      </c>
      <c r="AA12" s="29">
        <f t="shared" ca="1" si="2"/>
        <v>1</v>
      </c>
    </row>
    <row r="13" spans="1:27" x14ac:dyDescent="0.25">
      <c r="A13" t="s">
        <v>22</v>
      </c>
      <c r="B13" t="s">
        <v>23</v>
      </c>
      <c r="C13" s="15">
        <f ca="1">VLOOKUP(A13,KGV!A3:S68,18,FALSE)</f>
        <v>9.3000000000000007</v>
      </c>
      <c r="D13" s="16">
        <f>VLOOKUP(A13,KGV!A3:S68,15,FALSE)</f>
        <v>8.6999999999999993</v>
      </c>
      <c r="E13" s="7">
        <f ca="1">VLOOKUP(A13,KGV!A3:S68,19,FALSE)</f>
        <v>6.8965517241379448E-2</v>
      </c>
      <c r="F13" s="17">
        <f ca="1">VLOOKUP(A13,Dividendenrendite!A3:S68,18,FALSE)</f>
        <v>4.7177777777777777E-2</v>
      </c>
      <c r="G13" s="18">
        <f>VLOOKUP(A13,Dividendenrendite!A3:S68,15,FALSE)</f>
        <v>4.453E-2</v>
      </c>
      <c r="H13" s="7">
        <f ca="1">VLOOKUP(A13,Dividendenrendite!A3:S68,19,FALSE)</f>
        <v>5.946053846345789E-2</v>
      </c>
      <c r="I13" s="17">
        <f ca="1">VLOOKUP(A13,Ausschüttungsquote!A3:S68,18,FALSE)</f>
        <v>0.43718062291911208</v>
      </c>
      <c r="J13" s="18">
        <f>VLOOKUP(A13,Ausschüttungsquote!A3:S68,15,FALSE)</f>
        <v>0.51449046006881427</v>
      </c>
      <c r="K13" s="7">
        <f ca="1">VLOOKUP(A13,Ausschüttungsquote!A3:S68,19,FALSE)</f>
        <v>-0.15026486038120479</v>
      </c>
      <c r="L13" s="24">
        <f ca="1">VLOOKUP(A13,Ergebnis_je_Aktie_verwässert!A3:S68,18,FALSE)</f>
        <v>17.355555555555554</v>
      </c>
      <c r="M13" s="25">
        <f>VLOOKUP(A13,Ergebnis_je_Aktie_verwässert!A3:S68,15,FALSE)</f>
        <v>12.664000000000001</v>
      </c>
      <c r="N13" s="7">
        <f ca="1">VLOOKUP(A13,Ergebnis_je_Aktie_verwässert!A3:S68,19,FALSE)</f>
        <v>0.37046395732434867</v>
      </c>
      <c r="O13" s="27">
        <f>VLOOKUP(A13,Ergebnis_je_Aktie_verwässert!A3:AC68,29,FALSE)</f>
        <v>-0.69831546707503822</v>
      </c>
      <c r="P13" s="28">
        <f t="shared" ca="1" si="3"/>
        <v>5.2359026714310026</v>
      </c>
      <c r="Q13" s="18">
        <f t="shared" ca="1" si="4"/>
        <v>-0.58655222114410921</v>
      </c>
      <c r="R13" s="28">
        <f t="shared" ca="1" si="5"/>
        <v>30.826903553299488</v>
      </c>
      <c r="S13" s="7">
        <f t="shared" ca="1" si="6"/>
        <v>2.5433222475056887</v>
      </c>
      <c r="T13" s="29">
        <f t="shared" ca="1" si="7"/>
        <v>2</v>
      </c>
      <c r="U13" s="29">
        <f t="shared" ca="1" si="8"/>
        <v>4</v>
      </c>
      <c r="V13" s="29">
        <f t="shared" ca="1" si="9"/>
        <v>4</v>
      </c>
      <c r="W13" s="29">
        <f t="shared" ca="1" si="10"/>
        <v>4</v>
      </c>
      <c r="X13" s="29">
        <f t="shared" ca="1" si="0"/>
        <v>4</v>
      </c>
      <c r="Y13" s="29">
        <f t="shared" ca="1" si="11"/>
        <v>3</v>
      </c>
      <c r="Z13" s="29">
        <f t="shared" ca="1" si="1"/>
        <v>1</v>
      </c>
      <c r="AA13" s="29">
        <f t="shared" ca="1" si="2"/>
        <v>1</v>
      </c>
    </row>
    <row r="14" spans="1:27" x14ac:dyDescent="0.25">
      <c r="A14" t="s">
        <v>24</v>
      </c>
      <c r="B14" t="s">
        <v>25</v>
      </c>
      <c r="C14" s="15">
        <f ca="1">VLOOKUP(A14,KGV!A3:S68,18,FALSE)</f>
        <v>14.044444444444444</v>
      </c>
      <c r="D14" s="16">
        <f>VLOOKUP(A14,KGV!A3:S68,15,FALSE)</f>
        <v>12.1</v>
      </c>
      <c r="E14" s="7">
        <f ca="1">VLOOKUP(A14,KGV!A3:S68,19,FALSE)</f>
        <v>0.16069788797061535</v>
      </c>
      <c r="F14" s="17">
        <f ca="1">VLOOKUP(A14,Dividendenrendite!A3:S68,18,FALSE)</f>
        <v>3.5366666666666671E-2</v>
      </c>
      <c r="G14" s="18">
        <f>VLOOKUP(A14,Dividendenrendite!A3:S68,15,FALSE)</f>
        <v>4.0609999999999993E-2</v>
      </c>
      <c r="H14" s="7">
        <f ca="1">VLOOKUP(A14,Dividendenrendite!A3:S68,19,FALSE)</f>
        <v>-0.12911433965361541</v>
      </c>
      <c r="I14" s="17">
        <f ca="1">VLOOKUP(A14,Ausschüttungsquote!A3:S68,18,FALSE)</f>
        <v>0.49638074556641332</v>
      </c>
      <c r="J14" s="18">
        <f>VLOOKUP(A14,Ausschüttungsquote!A3:S68,15,FALSE)</f>
        <v>0.53254823995403622</v>
      </c>
      <c r="K14" s="7">
        <f ca="1">VLOOKUP(A14,Ausschüttungsquote!A3:S68,19,FALSE)</f>
        <v>-6.7914024822886443E-2</v>
      </c>
      <c r="L14" s="24">
        <f ca="1">VLOOKUP(A14,Ergebnis_je_Aktie_verwässert!A3:S68,18,FALSE)</f>
        <v>5.9444444444444446</v>
      </c>
      <c r="M14" s="25">
        <f>VLOOKUP(A14,Ergebnis_je_Aktie_verwässert!A3:S68,15,FALSE)</f>
        <v>3.8879999999999995</v>
      </c>
      <c r="N14" s="7">
        <f ca="1">VLOOKUP(A14,Ergebnis_je_Aktie_verwässert!A3:S68,19,FALSE)</f>
        <v>0.52892089620484706</v>
      </c>
      <c r="O14" s="27">
        <f>VLOOKUP(A14,Ergebnis_je_Aktie_verwässert!A3:AC68,29,FALSE)</f>
        <v>-0.50798722044728439</v>
      </c>
      <c r="P14" s="28">
        <f t="shared" ca="1" si="3"/>
        <v>2.9247426340078095</v>
      </c>
      <c r="Q14" s="18">
        <f t="shared" ca="1" si="4"/>
        <v>-0.24775138014202414</v>
      </c>
      <c r="R14" s="28">
        <f t="shared" ca="1" si="5"/>
        <v>28.544877344877346</v>
      </c>
      <c r="S14" s="7">
        <f t="shared" ca="1" si="6"/>
        <v>1.3590807723039129</v>
      </c>
      <c r="T14" s="29">
        <f t="shared" ca="1" si="7"/>
        <v>2</v>
      </c>
      <c r="U14" s="29">
        <f t="shared" ca="1" si="8"/>
        <v>3</v>
      </c>
      <c r="V14" s="29">
        <f t="shared" ca="1" si="9"/>
        <v>2</v>
      </c>
      <c r="W14" s="29">
        <f t="shared" ca="1" si="10"/>
        <v>4</v>
      </c>
      <c r="X14" s="29">
        <f t="shared" ca="1" si="0"/>
        <v>4</v>
      </c>
      <c r="Y14" s="29">
        <f t="shared" ca="1" si="11"/>
        <v>4</v>
      </c>
      <c r="Z14" s="29">
        <f t="shared" ca="1" si="1"/>
        <v>1</v>
      </c>
      <c r="AA14" s="29">
        <f t="shared" ca="1" si="2"/>
        <v>1</v>
      </c>
    </row>
    <row r="15" spans="1:27" x14ac:dyDescent="0.25">
      <c r="A15" t="s">
        <v>26</v>
      </c>
      <c r="B15" t="s">
        <v>27</v>
      </c>
      <c r="C15" s="15">
        <f ca="1">VLOOKUP(A15,KGV!A3:S68,18,FALSE)</f>
        <v>19.144444444444442</v>
      </c>
      <c r="D15" s="16">
        <f>VLOOKUP(A15,KGV!A3:S68,15,FALSE)</f>
        <v>21.5</v>
      </c>
      <c r="E15" s="7">
        <f ca="1">VLOOKUP(A15,KGV!A3:S68,19,FALSE)</f>
        <v>-0.10956072351421198</v>
      </c>
      <c r="F15" s="17">
        <f ca="1">VLOOKUP(A15,Dividendenrendite!A3:S68,18,FALSE)</f>
        <v>2.3733333333333329E-2</v>
      </c>
      <c r="G15" s="18">
        <f>VLOOKUP(A15,Dividendenrendite!A3:S68,15,FALSE)</f>
        <v>2.6140000000000004E-2</v>
      </c>
      <c r="H15" s="7">
        <f ca="1">VLOOKUP(A15,Dividendenrendite!A3:S68,19,FALSE)</f>
        <v>-9.2068349910737313E-2</v>
      </c>
      <c r="I15" s="17">
        <f ca="1">VLOOKUP(A15,Ausschüttungsquote!A3:S68,18,FALSE)</f>
        <v>0.45338468021464362</v>
      </c>
      <c r="J15" s="18">
        <f>VLOOKUP(A15,Ausschüttungsquote!A3:S68,15,FALSE)</f>
        <v>0.59254022534458584</v>
      </c>
      <c r="K15" s="7">
        <f ca="1">VLOOKUP(A15,Ausschüttungsquote!A3:S68,19,FALSE)</f>
        <v>-0.2348457356612671</v>
      </c>
      <c r="L15" s="24">
        <f ca="1">VLOOKUP(A15,Ergebnis_je_Aktie_verwässert!A3:S68,18,FALSE)</f>
        <v>5.2866666666666671</v>
      </c>
      <c r="M15" s="25">
        <f>VLOOKUP(A15,Ergebnis_je_Aktie_verwässert!A3:S68,15,FALSE)</f>
        <v>2.6379999999999999</v>
      </c>
      <c r="N15" s="7">
        <f ca="1">VLOOKUP(A15,Ergebnis_je_Aktie_verwässert!A3:S68,19,FALSE)</f>
        <v>1.0040434672731871</v>
      </c>
      <c r="O15" s="27">
        <f>VLOOKUP(A15,Ergebnis_je_Aktie_verwässert!A3:AC68,29,FALSE)</f>
        <v>-0.61986301369863006</v>
      </c>
      <c r="P15" s="28">
        <f t="shared" ca="1" si="3"/>
        <v>2.0096575342465761</v>
      </c>
      <c r="Q15" s="18">
        <f t="shared" ca="1" si="4"/>
        <v>-0.2381889559338225</v>
      </c>
      <c r="R15" s="28">
        <f t="shared" ca="1" si="5"/>
        <v>50.361961961961946</v>
      </c>
      <c r="S15" s="7">
        <f t="shared" ca="1" si="6"/>
        <v>1.3424168354400905</v>
      </c>
      <c r="T15" s="29">
        <f t="shared" ca="1" si="7"/>
        <v>4</v>
      </c>
      <c r="U15" s="29">
        <f t="shared" ca="1" si="8"/>
        <v>2</v>
      </c>
      <c r="V15" s="29">
        <f t="shared" ca="1" si="9"/>
        <v>2</v>
      </c>
      <c r="W15" s="29">
        <f t="shared" ca="1" si="10"/>
        <v>4</v>
      </c>
      <c r="X15" s="29">
        <f t="shared" ca="1" si="0"/>
        <v>4</v>
      </c>
      <c r="Y15" s="29">
        <f t="shared" ca="1" si="11"/>
        <v>5</v>
      </c>
      <c r="Z15" s="29">
        <f t="shared" ca="1" si="1"/>
        <v>1</v>
      </c>
      <c r="AA15" s="29">
        <f t="shared" ca="1" si="2"/>
        <v>1</v>
      </c>
    </row>
    <row r="16" spans="1:27" x14ac:dyDescent="0.25">
      <c r="A16" t="s">
        <v>28</v>
      </c>
      <c r="B16" t="s">
        <v>29</v>
      </c>
      <c r="C16" s="15">
        <f ca="1">VLOOKUP(A16,KGV!A3:S68,18,FALSE)</f>
        <v>13.844444444444443</v>
      </c>
      <c r="D16" s="16">
        <f>VLOOKUP(A16,KGV!A3:S68,15,FALSE)</f>
        <v>11.1</v>
      </c>
      <c r="E16" s="7">
        <f ca="1">VLOOKUP(A16,KGV!A3:S68,19,FALSE)</f>
        <v>0.24724724724724711</v>
      </c>
      <c r="F16" s="17">
        <f ca="1">VLOOKUP(A16,Dividendenrendite!A3:S68,18,FALSE)</f>
        <v>7.0055555555555565E-2</v>
      </c>
      <c r="G16" s="18">
        <f>VLOOKUP(A16,Dividendenrendite!A3:S68,15,FALSE)</f>
        <v>7.0139999999999994E-2</v>
      </c>
      <c r="H16" s="7">
        <f ca="1">VLOOKUP(A16,Dividendenrendite!A3:S68,19,FALSE)</f>
        <v>-1.2039413237016072E-3</v>
      </c>
      <c r="I16" s="17">
        <f ca="1">VLOOKUP(A16,Ausschüttungsquote!A3:S68,18,FALSE)</f>
        <v>0.9693486590038316</v>
      </c>
      <c r="J16" s="18">
        <f>VLOOKUP(A16,Ausschüttungsquote!A3:S68,15,FALSE)</f>
        <v>0.91142382569074998</v>
      </c>
      <c r="K16" s="7">
        <f ca="1">VLOOKUP(A16,Ausschüttungsquote!A3:S68,19,FALSE)</f>
        <v>6.3554223271683252E-2</v>
      </c>
      <c r="L16" s="24">
        <f ca="1">VLOOKUP(A16,Ergebnis_je_Aktie_verwässert!A3:S68,18,FALSE)</f>
        <v>0.53555555555555556</v>
      </c>
      <c r="M16" s="25">
        <f>VLOOKUP(A16,Ergebnis_je_Aktie_verwässert!A3:S68,15,FALSE)</f>
        <v>0.86600000000000021</v>
      </c>
      <c r="N16" s="7">
        <f ca="1">VLOOKUP(A16,Ergebnis_je_Aktie_verwässert!A3:S68,19,FALSE)</f>
        <v>-0.38157557095201455</v>
      </c>
      <c r="O16" s="27">
        <f>VLOOKUP(A16,Ergebnis_je_Aktie_verwässert!A3:AC68,29,FALSE)</f>
        <v>-0.6333333333333333</v>
      </c>
      <c r="P16" s="28">
        <f t="shared" ca="1" si="3"/>
        <v>0.19637037037037039</v>
      </c>
      <c r="Q16" s="18">
        <f t="shared" ca="1" si="4"/>
        <v>-0.77324437601573859</v>
      </c>
      <c r="R16" s="28">
        <f t="shared" ca="1" si="5"/>
        <v>37.757575757575751</v>
      </c>
      <c r="S16" s="7">
        <f t="shared" ca="1" si="6"/>
        <v>2.4015834015834012</v>
      </c>
      <c r="T16" s="29">
        <f t="shared" ca="1" si="7"/>
        <v>2</v>
      </c>
      <c r="U16" s="29">
        <f t="shared" ca="1" si="8"/>
        <v>5</v>
      </c>
      <c r="V16" s="29">
        <f t="shared" ca="1" si="9"/>
        <v>3</v>
      </c>
      <c r="W16" s="29">
        <f t="shared" ca="1" si="10"/>
        <v>1</v>
      </c>
      <c r="X16" s="29">
        <f t="shared" ca="1" si="0"/>
        <v>2</v>
      </c>
      <c r="Y16" s="29">
        <f t="shared" ca="1" si="11"/>
        <v>1</v>
      </c>
      <c r="Z16" s="29">
        <f t="shared" ca="1" si="1"/>
        <v>1</v>
      </c>
      <c r="AA16" s="29">
        <f t="shared" ca="1" si="2"/>
        <v>1</v>
      </c>
    </row>
    <row r="17" spans="1:27" x14ac:dyDescent="0.25">
      <c r="A17" t="s">
        <v>30</v>
      </c>
      <c r="B17" t="s">
        <v>31</v>
      </c>
      <c r="C17" s="15">
        <f ca="1">VLOOKUP(A17,KGV!A3:S68,18,FALSE)</f>
        <v>13.333333333333332</v>
      </c>
      <c r="D17" s="16">
        <f>VLOOKUP(A17,KGV!A3:S68,15,FALSE)</f>
        <v>11.7</v>
      </c>
      <c r="E17" s="7">
        <f ca="1">VLOOKUP(A17,KGV!A3:S68,19,FALSE)</f>
        <v>0.13960113960113962</v>
      </c>
      <c r="F17" s="17">
        <f ca="1">VLOOKUP(A17,Dividendenrendite!A3:S68,18,FALSE)</f>
        <v>5.9755555555555562E-2</v>
      </c>
      <c r="G17" s="18">
        <f>VLOOKUP(A17,Dividendenrendite!A3:S68,15,FALSE)</f>
        <v>5.7349999999999998E-2</v>
      </c>
      <c r="H17" s="7">
        <f ca="1">VLOOKUP(A17,Dividendenrendite!A3:S68,19,FALSE)</f>
        <v>4.1945170977429225E-2</v>
      </c>
      <c r="I17" s="17">
        <f ca="1">VLOOKUP(A17,Ausschüttungsquote!A3:S68,18,FALSE)</f>
        <v>0.79925817233227359</v>
      </c>
      <c r="J17" s="18">
        <f>VLOOKUP(A17,Ausschüttungsquote!A3:S68,15,FALSE)</f>
        <v>0.66532777204854421</v>
      </c>
      <c r="K17" s="7">
        <f ca="1">VLOOKUP(A17,Ausschüttungsquote!A3:S68,19,FALSE)</f>
        <v>0.20129987941335692</v>
      </c>
      <c r="L17" s="24">
        <f ca="1">VLOOKUP(A17,Ergebnis_je_Aktie_verwässert!A3:S68,18,FALSE)</f>
        <v>0.90888888888888886</v>
      </c>
      <c r="M17" s="25">
        <f>VLOOKUP(A17,Ergebnis_je_Aktie_verwässert!A3:S68,15,FALSE)</f>
        <v>1.335</v>
      </c>
      <c r="N17" s="7">
        <f ca="1">VLOOKUP(A17,Ergebnis_je_Aktie_verwässert!A3:S68,19,FALSE)</f>
        <v>-0.31918435289221803</v>
      </c>
      <c r="O17" s="27">
        <f>VLOOKUP(A17,Ergebnis_je_Aktie_verwässert!A3:AC68,29,FALSE)</f>
        <v>-0.46666666666666667</v>
      </c>
      <c r="P17" s="28">
        <f t="shared" ca="1" si="3"/>
        <v>0.48474074074074069</v>
      </c>
      <c r="Q17" s="18">
        <f t="shared" ca="1" si="4"/>
        <v>-0.63689832154251635</v>
      </c>
      <c r="R17" s="28">
        <f t="shared" ca="1" si="5"/>
        <v>24.999999999999996</v>
      </c>
      <c r="S17" s="7">
        <f t="shared" ca="1" si="6"/>
        <v>1.1367521367521367</v>
      </c>
      <c r="T17" s="29">
        <f t="shared" ca="1" si="7"/>
        <v>2</v>
      </c>
      <c r="U17" s="29">
        <f t="shared" ca="1" si="8"/>
        <v>5</v>
      </c>
      <c r="V17" s="29">
        <f t="shared" ca="1" si="9"/>
        <v>3</v>
      </c>
      <c r="W17" s="29">
        <f t="shared" ca="1" si="10"/>
        <v>1</v>
      </c>
      <c r="X17" s="29">
        <f t="shared" ca="1" si="0"/>
        <v>2</v>
      </c>
      <c r="Y17" s="29">
        <f t="shared" ca="1" si="11"/>
        <v>1</v>
      </c>
      <c r="Z17" s="29">
        <f t="shared" ca="1" si="1"/>
        <v>1</v>
      </c>
      <c r="AA17" s="29">
        <f t="shared" ca="1" si="2"/>
        <v>1</v>
      </c>
    </row>
    <row r="18" spans="1:27" x14ac:dyDescent="0.25">
      <c r="A18" t="s">
        <v>32</v>
      </c>
      <c r="B18" t="s">
        <v>33</v>
      </c>
      <c r="C18" s="15">
        <f ca="1">VLOOKUP(A18,KGV!A3:S68,18,FALSE)</f>
        <v>10.066666666666666</v>
      </c>
      <c r="D18" s="16">
        <f>VLOOKUP(A18,KGV!A3:S68,15,FALSE)</f>
        <v>9.8999999999999986</v>
      </c>
      <c r="E18" s="7">
        <f ca="1">VLOOKUP(A18,KGV!A3:S68,19,FALSE)</f>
        <v>1.6835016835016869E-2</v>
      </c>
      <c r="F18" s="17">
        <f ca="1">VLOOKUP(A18,Dividendenrendite!A3:S68,18,FALSE)</f>
        <v>4.8911111111111114E-2</v>
      </c>
      <c r="G18" s="18">
        <f>VLOOKUP(A18,Dividendenrendite!A3:S68,15,FALSE)</f>
        <v>4.7259999999999996E-2</v>
      </c>
      <c r="H18" s="7">
        <f ca="1">VLOOKUP(A18,Dividendenrendite!A3:S68,19,FALSE)</f>
        <v>3.4936756477171427E-2</v>
      </c>
      <c r="I18" s="17">
        <f ca="1">VLOOKUP(A18,Ausschüttungsquote!A3:S68,18,FALSE)</f>
        <v>0.49211654136012761</v>
      </c>
      <c r="J18" s="18">
        <f>VLOOKUP(A18,Ausschüttungsquote!A3:S68,15,FALSE)</f>
        <v>0.45296622326819935</v>
      </c>
      <c r="K18" s="7">
        <f ca="1">VLOOKUP(A18,Ausschüttungsquote!A3:S68,19,FALSE)</f>
        <v>8.6430987744416266E-2</v>
      </c>
      <c r="L18" s="24">
        <f ca="1">VLOOKUP(A18,Ergebnis_je_Aktie_verwässert!A3:S68,18,FALSE)</f>
        <v>4.9977777777777774</v>
      </c>
      <c r="M18" s="25">
        <f>VLOOKUP(A18,Ergebnis_je_Aktie_verwässert!A3:S68,15,FALSE)</f>
        <v>4.6840000000000002</v>
      </c>
      <c r="N18" s="7">
        <f ca="1">VLOOKUP(A18,Ergebnis_je_Aktie_verwässert!A3:S68,19,FALSE)</f>
        <v>6.6989277920106227E-2</v>
      </c>
      <c r="O18" s="27">
        <f>VLOOKUP(A18,Ergebnis_je_Aktie_verwässert!A3:AC68,29,FALSE)</f>
        <v>-0.2118644067796609</v>
      </c>
      <c r="P18" s="28">
        <f t="shared" ca="1" si="3"/>
        <v>3.9389265536723168</v>
      </c>
      <c r="Q18" s="18">
        <f t="shared" ca="1" si="4"/>
        <v>-0.15906777248669579</v>
      </c>
      <c r="R18" s="28">
        <f t="shared" ca="1" si="5"/>
        <v>12.772759856630822</v>
      </c>
      <c r="S18" s="7">
        <f t="shared" ca="1" si="6"/>
        <v>0.29017776329604272</v>
      </c>
      <c r="T18" s="29">
        <f t="shared" ca="1" si="7"/>
        <v>3</v>
      </c>
      <c r="U18" s="29">
        <f t="shared" ca="1" si="8"/>
        <v>4</v>
      </c>
      <c r="V18" s="29">
        <f t="shared" ca="1" si="9"/>
        <v>3</v>
      </c>
      <c r="W18" s="29">
        <f t="shared" ca="1" si="10"/>
        <v>4</v>
      </c>
      <c r="X18" s="29">
        <f t="shared" ca="1" si="0"/>
        <v>2</v>
      </c>
      <c r="Y18" s="29">
        <f t="shared" ca="1" si="11"/>
        <v>2</v>
      </c>
      <c r="Z18" s="29">
        <f t="shared" ca="1" si="1"/>
        <v>1</v>
      </c>
      <c r="AA18" s="29">
        <f t="shared" ca="1" si="2"/>
        <v>1</v>
      </c>
    </row>
    <row r="19" spans="1:27" x14ac:dyDescent="0.25">
      <c r="A19" t="s">
        <v>34</v>
      </c>
      <c r="B19" t="s">
        <v>35</v>
      </c>
      <c r="C19" s="15">
        <f ca="1">VLOOKUP(A19,KGV!A3:S68,18,FALSE)</f>
        <v>19.988888888888891</v>
      </c>
      <c r="D19" s="16">
        <f>VLOOKUP(A19,KGV!A3:S68,15,FALSE)</f>
        <v>17.05</v>
      </c>
      <c r="E19" s="7">
        <f ca="1">VLOOKUP(A19,KGV!A3:S68,19,FALSE)</f>
        <v>0.17236884978820477</v>
      </c>
      <c r="F19" s="17">
        <f ca="1">VLOOKUP(A19,Dividendenrendite!A3:S68,18,FALSE)</f>
        <v>2.76E-2</v>
      </c>
      <c r="G19" s="18">
        <f>VLOOKUP(A19,Dividendenrendite!A3:S68,15,FALSE)</f>
        <v>2.436E-2</v>
      </c>
      <c r="H19" s="7">
        <f ca="1">VLOOKUP(A19,Dividendenrendite!A3:S68,19,FALSE)</f>
        <v>0.13300492610837433</v>
      </c>
      <c r="I19" s="17">
        <f ca="1">VLOOKUP(A19,Ausschüttungsquote!A3:S68,18,FALSE)</f>
        <v>0.55001277791975467</v>
      </c>
      <c r="J19" s="18">
        <f>VLOOKUP(A19,Ausschüttungsquote!A3:S68,15,FALSE)</f>
        <v>0.48127413399850189</v>
      </c>
      <c r="K19" s="7">
        <f ca="1">VLOOKUP(A19,Ausschüttungsquote!A3:S68,19,FALSE)</f>
        <v>0.14282638327175667</v>
      </c>
      <c r="L19" s="24">
        <f ca="1">VLOOKUP(A19,Ergebnis_je_Aktie_verwässert!A3:S68,18,FALSE)</f>
        <v>2.8277777777777775</v>
      </c>
      <c r="M19" s="25">
        <f>VLOOKUP(A19,Ergebnis_je_Aktie_verwässert!A3:S68,15,FALSE)</f>
        <v>3.1360000000000001</v>
      </c>
      <c r="N19" s="7">
        <f ca="1">VLOOKUP(A19,Ergebnis_je_Aktie_verwässert!A3:S68,19,FALSE)</f>
        <v>-9.8285147392290328E-2</v>
      </c>
      <c r="O19" s="27">
        <f>VLOOKUP(A19,Ergebnis_je_Aktie_verwässert!A3:AC68,29,FALSE)</f>
        <v>-0.68541905855338692</v>
      </c>
      <c r="P19" s="28">
        <f t="shared" ca="1" si="3"/>
        <v>0.88956499553514468</v>
      </c>
      <c r="Q19" s="18">
        <f t="shared" ca="1" si="4"/>
        <v>-0.7163376927502727</v>
      </c>
      <c r="R19" s="28">
        <f t="shared" ca="1" si="5"/>
        <v>63.541321978913224</v>
      </c>
      <c r="S19" s="7">
        <f t="shared" ca="1" si="6"/>
        <v>2.7267637524289281</v>
      </c>
      <c r="T19" s="29">
        <f t="shared" ca="1" si="7"/>
        <v>2</v>
      </c>
      <c r="U19" s="29">
        <f t="shared" ca="1" si="8"/>
        <v>2</v>
      </c>
      <c r="V19" s="29">
        <f t="shared" ca="1" si="9"/>
        <v>4</v>
      </c>
      <c r="W19" s="29">
        <f t="shared" ca="1" si="10"/>
        <v>3</v>
      </c>
      <c r="X19" s="29">
        <f t="shared" ca="1" si="0"/>
        <v>2</v>
      </c>
      <c r="Y19" s="29">
        <f t="shared" ca="1" si="11"/>
        <v>1</v>
      </c>
      <c r="Z19" s="29">
        <f t="shared" ca="1" si="1"/>
        <v>1</v>
      </c>
      <c r="AA19" s="29">
        <f t="shared" ca="1" si="2"/>
        <v>1</v>
      </c>
    </row>
    <row r="20" spans="1:27" x14ac:dyDescent="0.25">
      <c r="A20" t="s">
        <v>36</v>
      </c>
      <c r="B20" t="s">
        <v>37</v>
      </c>
      <c r="C20" s="15">
        <f ca="1">VLOOKUP(A20,KGV!A3:S68,18,FALSE)</f>
        <v>13.088888888888889</v>
      </c>
      <c r="D20" s="16">
        <f>VLOOKUP(A20,KGV!A3:S68,15,FALSE)</f>
        <v>12.2</v>
      </c>
      <c r="E20" s="7">
        <f ca="1">VLOOKUP(A20,KGV!A3:S68,19,FALSE)</f>
        <v>7.2859744990892539E-2</v>
      </c>
      <c r="F20" s="17">
        <f ca="1">VLOOKUP(A20,Dividendenrendite!A3:S68,18,FALSE)</f>
        <v>3.6866666666666673E-2</v>
      </c>
      <c r="G20" s="18">
        <f>VLOOKUP(A20,Dividendenrendite!A3:S68,15,FALSE)</f>
        <v>2.7188888888888887E-2</v>
      </c>
      <c r="H20" s="7">
        <f ca="1">VLOOKUP(A20,Dividendenrendite!A3:S68,19,FALSE)</f>
        <v>0.35594605639558674</v>
      </c>
      <c r="I20" s="17">
        <f ca="1">VLOOKUP(A20,Ausschüttungsquote!A3:S68,18,FALSE)</f>
        <v>0.48330640169146794</v>
      </c>
      <c r="J20" s="18">
        <f>VLOOKUP(A20,Ausschüttungsquote!A3:S68,15,FALSE)</f>
        <v>0.34961890868396467</v>
      </c>
      <c r="K20" s="7">
        <f ca="1">VLOOKUP(A20,Ausschüttungsquote!A3:S68,19,FALSE)</f>
        <v>0.38238061411131818</v>
      </c>
      <c r="L20" s="24">
        <f ca="1">VLOOKUP(A20,Ergebnis_je_Aktie_verwässert!A3:S68,18,FALSE)</f>
        <v>2.6211111111111109</v>
      </c>
      <c r="M20" s="25">
        <f>VLOOKUP(A20,Ergebnis_je_Aktie_verwässert!A3:S68,15,FALSE)</f>
        <v>2.253333333333333</v>
      </c>
      <c r="N20" s="7">
        <f ca="1">VLOOKUP(A20,Ergebnis_je_Aktie_verwässert!A3:S68,19,FALSE)</f>
        <v>0.16321499013806728</v>
      </c>
      <c r="O20" s="27">
        <f>VLOOKUP(A20,Ergebnis_je_Aktie_verwässert!A3:AC68,29,FALSE)</f>
        <v>-0.61818181818181817</v>
      </c>
      <c r="P20" s="28">
        <f t="shared" ca="1" si="3"/>
        <v>1.0007878787878788</v>
      </c>
      <c r="Q20" s="18">
        <f t="shared" ca="1" si="4"/>
        <v>-0.55586336740182885</v>
      </c>
      <c r="R20" s="28">
        <f t="shared" ca="1" si="5"/>
        <v>34.280423280423278</v>
      </c>
      <c r="S20" s="7">
        <f t="shared" ca="1" si="6"/>
        <v>1.809870760690433</v>
      </c>
      <c r="T20" s="29">
        <f t="shared" ca="1" si="7"/>
        <v>2</v>
      </c>
      <c r="U20" s="29">
        <f t="shared" ca="1" si="8"/>
        <v>3</v>
      </c>
      <c r="V20" s="29">
        <f t="shared" ca="1" si="9"/>
        <v>5</v>
      </c>
      <c r="W20" s="29">
        <f t="shared" ca="1" si="10"/>
        <v>4</v>
      </c>
      <c r="X20" s="29">
        <f t="shared" ca="1" si="0"/>
        <v>1</v>
      </c>
      <c r="Y20" s="29">
        <f t="shared" ca="1" si="11"/>
        <v>2</v>
      </c>
      <c r="Z20" s="29">
        <f t="shared" ca="1" si="1"/>
        <v>1</v>
      </c>
      <c r="AA20" s="29">
        <f t="shared" ca="1" si="2"/>
        <v>1</v>
      </c>
    </row>
    <row r="21" spans="1:27" x14ac:dyDescent="0.25">
      <c r="A21" t="s">
        <v>38</v>
      </c>
      <c r="B21" t="s">
        <v>39</v>
      </c>
      <c r="C21" s="15">
        <f ca="1">VLOOKUP(A21,KGV!A3:S68,18,FALSE)</f>
        <v>16.12222222222222</v>
      </c>
      <c r="D21" s="16">
        <f>VLOOKUP(A21,KGV!A3:S68,15,FALSE)</f>
        <v>15.8</v>
      </c>
      <c r="E21" s="7">
        <f ca="1">VLOOKUP(A21,KGV!A3:S68,19,FALSE)</f>
        <v>2.0393811533051753E-2</v>
      </c>
      <c r="F21" s="17">
        <f ca="1">VLOOKUP(A21,Dividendenrendite!A3:S68,18,FALSE)</f>
        <v>4.3011111111111111E-2</v>
      </c>
      <c r="G21" s="18">
        <f>VLOOKUP(A21,Dividendenrendite!A3:S68,15,FALSE)</f>
        <v>4.357142857142858E-2</v>
      </c>
      <c r="H21" s="7">
        <f ca="1">VLOOKUP(A21,Dividendenrendite!A3:S68,19,FALSE)</f>
        <v>-1.2859744990892708E-2</v>
      </c>
      <c r="I21" s="17">
        <f ca="1">VLOOKUP(A21,Ausschüttungsquote!A3:S68,18,FALSE)</f>
        <v>0.69059011164274331</v>
      </c>
      <c r="J21" s="18">
        <f>VLOOKUP(A21,Ausschüttungsquote!A3:S68,15,FALSE)</f>
        <v>0.71950966813521333</v>
      </c>
      <c r="K21" s="7">
        <f ca="1">VLOOKUP(A21,Ausschüttungsquote!A3:S68,19,FALSE)</f>
        <v>-4.0193423067437228E-2</v>
      </c>
      <c r="L21" s="24">
        <f ca="1">VLOOKUP(A21,Ergebnis_je_Aktie_verwässert!A3:S68,18,FALSE)</f>
        <v>2.1955555555555555</v>
      </c>
      <c r="M21" s="25">
        <f>VLOOKUP(A21,Ergebnis_je_Aktie_verwässert!A3:S68,15,FALSE)</f>
        <v>1.5214285714285711</v>
      </c>
      <c r="N21" s="7">
        <f ca="1">VLOOKUP(A21,Ergebnis_je_Aktie_verwässert!A3:S68,19,FALSE)</f>
        <v>0.44308815858111661</v>
      </c>
      <c r="O21" s="27">
        <f>VLOOKUP(A21,Ergebnis_je_Aktie_verwässert!A3:AC68,29,FALSE)</f>
        <v>4.0609137055837463E-2</v>
      </c>
      <c r="P21" s="28">
        <f t="shared" ca="1" si="3"/>
        <v>2.1955555555555555</v>
      </c>
      <c r="Q21" s="18">
        <f t="shared" ca="1" si="4"/>
        <v>0.44308815858111661</v>
      </c>
      <c r="R21" s="28">
        <f t="shared" ca="1" si="5"/>
        <v>16.12222222222222</v>
      </c>
      <c r="S21" s="7">
        <f t="shared" ca="1" si="6"/>
        <v>2.0393811533051753E-2</v>
      </c>
      <c r="T21" s="29">
        <f t="shared" ca="1" si="7"/>
        <v>3</v>
      </c>
      <c r="U21" s="29">
        <f t="shared" ca="1" si="8"/>
        <v>4</v>
      </c>
      <c r="V21" s="29">
        <f t="shared" ca="1" si="9"/>
        <v>3</v>
      </c>
      <c r="W21" s="29">
        <f t="shared" ca="1" si="10"/>
        <v>2</v>
      </c>
      <c r="X21" s="29">
        <f t="shared" ca="1" si="0"/>
        <v>3</v>
      </c>
      <c r="Y21" s="29">
        <f t="shared" ca="1" si="11"/>
        <v>3</v>
      </c>
      <c r="Z21" s="29">
        <f t="shared" ca="1" si="1"/>
        <v>3</v>
      </c>
      <c r="AA21" s="29">
        <f t="shared" ca="1" si="2"/>
        <v>3</v>
      </c>
    </row>
    <row r="22" spans="1:27" x14ac:dyDescent="0.25">
      <c r="A22" t="s">
        <v>40</v>
      </c>
      <c r="B22" t="s">
        <v>41</v>
      </c>
      <c r="C22" s="15">
        <f ca="1">VLOOKUP(A22,KGV!A3:S68,18,FALSE)</f>
        <v>17</v>
      </c>
      <c r="D22" s="16">
        <f>VLOOKUP(A22,KGV!A3:S68,15,FALSE)</f>
        <v>23.3</v>
      </c>
      <c r="E22" s="7">
        <f ca="1">VLOOKUP(A22,KGV!A3:S68,19,FALSE)</f>
        <v>-0.27038626609442062</v>
      </c>
      <c r="F22" s="17">
        <f ca="1">VLOOKUP(A22,Dividendenrendite!A3:S68,18,FALSE)</f>
        <v>4.9944444444444451E-2</v>
      </c>
      <c r="G22" s="18">
        <f>VLOOKUP(A22,Dividendenrendite!A3:S68,15,FALSE)</f>
        <v>4.1200000000000001E-2</v>
      </c>
      <c r="H22" s="7">
        <f ca="1">VLOOKUP(A22,Dividendenrendite!A3:S68,19,FALSE)</f>
        <v>0.21224379719525355</v>
      </c>
      <c r="I22" s="17">
        <f ca="1">VLOOKUP(A22,Ausschüttungsquote!A3:S68,18,FALSE)</f>
        <v>0.84699873318778462</v>
      </c>
      <c r="J22" s="18">
        <f>VLOOKUP(A22,Ausschüttungsquote!A3:S68,15,FALSE)</f>
        <v>0.9673951280773917</v>
      </c>
      <c r="K22" s="7">
        <f ca="1">VLOOKUP(A22,Ausschüttungsquote!A3:S68,19,FALSE)</f>
        <v>-0.12445420841521471</v>
      </c>
      <c r="L22" s="24">
        <f ca="1">VLOOKUP(A22,Ergebnis_je_Aktie_verwässert!A3:S68,18,FALSE)</f>
        <v>1.5844444444444443</v>
      </c>
      <c r="M22" s="25">
        <f>VLOOKUP(A22,Ergebnis_je_Aktie_verwässert!A3:S68,15,FALSE)</f>
        <v>1.0285714285714287</v>
      </c>
      <c r="N22" s="7">
        <f ca="1">VLOOKUP(A22,Ergebnis_je_Aktie_verwässert!A3:S68,19,FALSE)</f>
        <v>0.54043209876543186</v>
      </c>
      <c r="O22" s="27">
        <f>VLOOKUP(A22,Ergebnis_je_Aktie_verwässert!A3:AC68,29,FALSE)</f>
        <v>-0.61581920903954801</v>
      </c>
      <c r="P22" s="28">
        <f t="shared" ca="1" si="3"/>
        <v>0.60871311989956056</v>
      </c>
      <c r="Q22" s="18">
        <f t="shared" ca="1" si="4"/>
        <v>-0.40819557787542726</v>
      </c>
      <c r="R22" s="28">
        <f t="shared" ca="1" si="5"/>
        <v>44.25</v>
      </c>
      <c r="S22" s="7">
        <f t="shared" ca="1" si="6"/>
        <v>0.8991416309012874</v>
      </c>
      <c r="T22" s="29">
        <f t="shared" ca="1" si="7"/>
        <v>5</v>
      </c>
      <c r="U22" s="29">
        <f t="shared" ca="1" si="8"/>
        <v>4</v>
      </c>
      <c r="V22" s="29">
        <f t="shared" ca="1" si="9"/>
        <v>4</v>
      </c>
      <c r="W22" s="29">
        <f t="shared" ca="1" si="10"/>
        <v>1</v>
      </c>
      <c r="X22" s="29">
        <f t="shared" ca="1" si="0"/>
        <v>4</v>
      </c>
      <c r="Y22" s="29">
        <f t="shared" ca="1" si="11"/>
        <v>4</v>
      </c>
      <c r="Z22" s="29">
        <f t="shared" ca="1" si="1"/>
        <v>1</v>
      </c>
      <c r="AA22" s="29">
        <f t="shared" ca="1" si="2"/>
        <v>1</v>
      </c>
    </row>
    <row r="23" spans="1:27" x14ac:dyDescent="0.25">
      <c r="A23" t="s">
        <v>42</v>
      </c>
      <c r="B23" t="s">
        <v>43</v>
      </c>
      <c r="C23" s="15">
        <f ca="1">VLOOKUP(A23,KGV!A3:S68,18,FALSE)</f>
        <v>10.9</v>
      </c>
      <c r="D23" s="16">
        <f>VLOOKUP(A23,KGV!A3:S68,15,FALSE)</f>
        <v>12.9</v>
      </c>
      <c r="E23" s="7">
        <f ca="1">VLOOKUP(A23,KGV!A3:S68,19,FALSE)</f>
        <v>-0.15503875968992242</v>
      </c>
      <c r="F23" s="17">
        <f ca="1">VLOOKUP(A23,Dividendenrendite!A3:S68,18,FALSE)</f>
        <v>5.3900000000000003E-2</v>
      </c>
      <c r="G23" s="18">
        <f>VLOOKUP(A23,Dividendenrendite!A3:S68,15,FALSE)</f>
        <v>5.3270000000000005E-2</v>
      </c>
      <c r="H23" s="7">
        <f ca="1">VLOOKUP(A23,Dividendenrendite!A3:S68,19,FALSE)</f>
        <v>1.1826544021025009E-2</v>
      </c>
      <c r="I23" s="17">
        <f ca="1">VLOOKUP(A23,Ausschüttungsquote!A3:S68,18,FALSE)</f>
        <v>0.58779841524624832</v>
      </c>
      <c r="J23" s="18">
        <f>VLOOKUP(A23,Ausschüttungsquote!A3:S68,15,FALSE)</f>
        <v>0.72703292290685018</v>
      </c>
      <c r="K23" s="7">
        <f ca="1">VLOOKUP(A23,Ausschüttungsquote!A3:S68,19,FALSE)</f>
        <v>-0.19151059501392209</v>
      </c>
      <c r="L23" s="24">
        <f ca="1">VLOOKUP(A23,Ergebnis_je_Aktie_verwässert!A3:S68,18,FALSE)</f>
        <v>0.94</v>
      </c>
      <c r="M23" s="25">
        <f>VLOOKUP(A23,Ergebnis_je_Aktie_verwässert!A3:S68,15,FALSE)</f>
        <v>0.94599999999999995</v>
      </c>
      <c r="N23" s="7">
        <f ca="1">VLOOKUP(A23,Ergebnis_je_Aktie_verwässert!A3:S68,19,FALSE)</f>
        <v>-6.3424947145876986E-3</v>
      </c>
      <c r="O23" s="27">
        <f>VLOOKUP(A23,Ergebnis_je_Aktie_verwässert!A3:AC68,29,FALSE)</f>
        <v>-0.71165644171779141</v>
      </c>
      <c r="P23" s="28">
        <f t="shared" ca="1" si="3"/>
        <v>0.27104294478527607</v>
      </c>
      <c r="Q23" s="18">
        <f t="shared" ca="1" si="4"/>
        <v>-0.71348525921218164</v>
      </c>
      <c r="R23" s="28">
        <f t="shared" ca="1" si="5"/>
        <v>37.802127659574467</v>
      </c>
      <c r="S23" s="7">
        <f t="shared" ca="1" si="6"/>
        <v>1.9303974929902687</v>
      </c>
      <c r="T23" s="29">
        <f t="shared" ca="1" si="7"/>
        <v>4</v>
      </c>
      <c r="U23" s="29">
        <f t="shared" ca="1" si="8"/>
        <v>5</v>
      </c>
      <c r="V23" s="29">
        <f t="shared" ca="1" si="9"/>
        <v>3</v>
      </c>
      <c r="W23" s="29">
        <f t="shared" ca="1" si="10"/>
        <v>3</v>
      </c>
      <c r="X23" s="29">
        <f t="shared" ca="1" si="0"/>
        <v>4</v>
      </c>
      <c r="Y23" s="29">
        <f t="shared" ca="1" si="11"/>
        <v>1</v>
      </c>
      <c r="Z23" s="29">
        <f t="shared" ca="1" si="1"/>
        <v>1</v>
      </c>
      <c r="AA23" s="29">
        <f t="shared" ca="1" si="2"/>
        <v>1</v>
      </c>
    </row>
    <row r="24" spans="1:27" x14ac:dyDescent="0.25">
      <c r="A24" t="s">
        <v>44</v>
      </c>
      <c r="B24" t="s">
        <v>45</v>
      </c>
      <c r="C24" s="15">
        <f ca="1">VLOOKUP(A24,KGV!A3:S68,18,FALSE)</f>
        <v>10.077777777777779</v>
      </c>
      <c r="D24" s="16">
        <f>VLOOKUP(A24,KGV!A3:S68,15,FALSE)</f>
        <v>16.100000000000001</v>
      </c>
      <c r="E24" s="7">
        <f ca="1">VLOOKUP(A24,KGV!A3:S68,19,FALSE)</f>
        <v>-0.37405106970324353</v>
      </c>
      <c r="F24" s="17">
        <f ca="1">VLOOKUP(A24,Dividendenrendite!A3:S68,18,FALSE)</f>
        <v>3.8655555555555554E-2</v>
      </c>
      <c r="G24" s="18">
        <f>VLOOKUP(A24,Dividendenrendite!A3:S68,15,FALSE)</f>
        <v>3.2649999999999998E-2</v>
      </c>
      <c r="H24" s="7">
        <f ca="1">VLOOKUP(A24,Dividendenrendite!A3:S68,19,FALSE)</f>
        <v>0.1839373830185469</v>
      </c>
      <c r="I24" s="17">
        <f ca="1">VLOOKUP(A24,Ausschüttungsquote!A3:S68,18,FALSE)</f>
        <v>0.38976924462697787</v>
      </c>
      <c r="J24" s="18">
        <f>VLOOKUP(A24,Ausschüttungsquote!A3:S68,15,FALSE)</f>
        <v>0.48015830746530025</v>
      </c>
      <c r="K24" s="7">
        <f ca="1">VLOOKUP(A24,Ausschüttungsquote!A3:S68,19,FALSE)</f>
        <v>-0.18824846187807454</v>
      </c>
      <c r="L24" s="24">
        <f ca="1">VLOOKUP(A24,Ergebnis_je_Aktie_verwässert!A3:S68,18,FALSE)</f>
        <v>5.6011111111111109</v>
      </c>
      <c r="M24" s="25">
        <f>VLOOKUP(A24,Ergebnis_je_Aktie_verwässert!A3:S68,15,FALSE)</f>
        <v>3.2789999999999999</v>
      </c>
      <c r="N24" s="7">
        <f ca="1">VLOOKUP(A24,Ergebnis_je_Aktie_verwässert!A3:S68,19,FALSE)</f>
        <v>0.70817661211073846</v>
      </c>
      <c r="O24" s="27">
        <f>VLOOKUP(A24,Ergebnis_je_Aktie_verwässert!A3:AC68,29,FALSE)</f>
        <v>-2.2236024844720497</v>
      </c>
      <c r="P24" s="28">
        <f t="shared" ca="1" si="3"/>
        <v>-6.8535334713595581</v>
      </c>
      <c r="Q24" s="18">
        <f t="shared" ca="1" si="4"/>
        <v>-3.0901291464957481</v>
      </c>
      <c r="R24" s="28">
        <f t="shared" ca="1" si="5"/>
        <v>99</v>
      </c>
      <c r="S24" s="7">
        <f t="shared" ca="1" si="6"/>
        <v>5.1490683229813659</v>
      </c>
      <c r="T24" s="29">
        <f t="shared" ca="1" si="7"/>
        <v>5</v>
      </c>
      <c r="U24" s="29">
        <f t="shared" ca="1" si="8"/>
        <v>3</v>
      </c>
      <c r="V24" s="29">
        <f t="shared" ca="1" si="9"/>
        <v>4</v>
      </c>
      <c r="W24" s="29">
        <f t="shared" ca="1" si="10"/>
        <v>5</v>
      </c>
      <c r="X24" s="29">
        <f t="shared" ca="1" si="0"/>
        <v>4</v>
      </c>
      <c r="Y24" s="29">
        <f t="shared" ca="1" si="11"/>
        <v>4</v>
      </c>
      <c r="Z24" s="29">
        <f t="shared" ca="1" si="1"/>
        <v>1</v>
      </c>
      <c r="AA24" s="29">
        <f t="shared" ca="1" si="2"/>
        <v>1</v>
      </c>
    </row>
    <row r="25" spans="1:27" x14ac:dyDescent="0.25">
      <c r="A25" t="s">
        <v>46</v>
      </c>
      <c r="B25" t="s">
        <v>47</v>
      </c>
      <c r="C25" s="15">
        <f ca="1">VLOOKUP(A25,KGV!A3:S68,18,FALSE)</f>
        <v>10.31111111111111</v>
      </c>
      <c r="D25" s="16">
        <f>VLOOKUP(A25,KGV!A3:S68,15,FALSE)</f>
        <v>6.5</v>
      </c>
      <c r="E25" s="7">
        <f ca="1">VLOOKUP(A25,KGV!A3:S68,19,FALSE)</f>
        <v>0.58632478632478624</v>
      </c>
      <c r="F25" s="17">
        <f ca="1">VLOOKUP(A25,Dividendenrendite!A3:S68,18,FALSE)</f>
        <v>4.8488888888888887E-2</v>
      </c>
      <c r="G25" s="18">
        <f>VLOOKUP(A25,Dividendenrendite!A3:S68,15,FALSE)</f>
        <v>5.5479999999999995E-2</v>
      </c>
      <c r="H25" s="7">
        <f ca="1">VLOOKUP(A25,Dividendenrendite!A3:S68,19,FALSE)</f>
        <v>-0.12601137547064001</v>
      </c>
      <c r="I25" s="17">
        <f ca="1">VLOOKUP(A25,Ausschüttungsquote!A3:S68,18,FALSE)</f>
        <v>0.50281293952180028</v>
      </c>
      <c r="J25" s="18">
        <f>VLOOKUP(A25,Ausschüttungsquote!A3:S68,15,FALSE)</f>
        <v>0.4061800775296891</v>
      </c>
      <c r="K25" s="7">
        <f ca="1">VLOOKUP(A25,Ausschüttungsquote!A3:S68,19,FALSE)</f>
        <v>0.23790645415160205</v>
      </c>
      <c r="L25" s="24">
        <f ca="1">VLOOKUP(A25,Ergebnis_je_Aktie_verwässert!A3:S68,18,FALSE)</f>
        <v>0.81777777777777771</v>
      </c>
      <c r="M25" s="25">
        <f>VLOOKUP(A25,Ergebnis_je_Aktie_verwässert!A3:S68,15,FALSE)</f>
        <v>0.88900000000000001</v>
      </c>
      <c r="N25" s="7">
        <f ca="1">VLOOKUP(A25,Ergebnis_je_Aktie_verwässert!A3:S68,19,FALSE)</f>
        <v>-8.0114985626796753E-2</v>
      </c>
      <c r="O25" s="27">
        <f>VLOOKUP(A25,Ergebnis_je_Aktie_verwässert!A3:AC68,29,FALSE)</f>
        <v>-7.7</v>
      </c>
      <c r="P25" s="28">
        <f t="shared" ca="1" si="3"/>
        <v>-5.479111111111111</v>
      </c>
      <c r="Q25" s="18">
        <f t="shared" ca="1" si="4"/>
        <v>-7.1632295963004626</v>
      </c>
      <c r="R25" s="28">
        <f t="shared" ca="1" si="5"/>
        <v>99</v>
      </c>
      <c r="S25" s="7">
        <f t="shared" ca="1" si="6"/>
        <v>14.23076923076923</v>
      </c>
      <c r="T25" s="29">
        <f t="shared" ca="1" si="7"/>
        <v>1</v>
      </c>
      <c r="U25" s="29">
        <f t="shared" ca="1" si="8"/>
        <v>4</v>
      </c>
      <c r="V25" s="29">
        <f t="shared" ca="1" si="9"/>
        <v>2</v>
      </c>
      <c r="W25" s="29">
        <f t="shared" ca="1" si="10"/>
        <v>3</v>
      </c>
      <c r="X25" s="29">
        <f t="shared" ca="1" si="0"/>
        <v>2</v>
      </c>
      <c r="Y25" s="29">
        <f t="shared" ca="1" si="11"/>
        <v>1</v>
      </c>
      <c r="Z25" s="29">
        <f t="shared" ca="1" si="1"/>
        <v>1</v>
      </c>
      <c r="AA25" s="29">
        <f t="shared" ca="1" si="2"/>
        <v>1</v>
      </c>
    </row>
    <row r="26" spans="1:27" x14ac:dyDescent="0.25">
      <c r="A26" t="s">
        <v>48</v>
      </c>
      <c r="B26" t="s">
        <v>49</v>
      </c>
      <c r="C26" s="15">
        <f ca="1">VLOOKUP(A26,KGV!A3:S68,18,FALSE)</f>
        <v>11.111111111111111</v>
      </c>
      <c r="D26" s="16">
        <f>VLOOKUP(A26,KGV!A3:S68,15,FALSE)</f>
        <v>9.8000000000000007</v>
      </c>
      <c r="E26" s="7">
        <f ca="1">VLOOKUP(A26,KGV!A3:S68,19,FALSE)</f>
        <v>0.13378684807256214</v>
      </c>
      <c r="F26" s="17">
        <f ca="1">VLOOKUP(A26,Dividendenrendite!A3:S68,18,FALSE)</f>
        <v>4.7455555555555556E-2</v>
      </c>
      <c r="G26" s="18">
        <f>VLOOKUP(A26,Dividendenrendite!A3:S68,15,FALSE)</f>
        <v>4.8588888888888883E-2</v>
      </c>
      <c r="H26" s="7">
        <f ca="1">VLOOKUP(A26,Dividendenrendite!A3:S68,19,FALSE)</f>
        <v>-2.3324948547907454E-2</v>
      </c>
      <c r="I26" s="17">
        <f ca="1">VLOOKUP(A26,Ausschüttungsquote!A3:S68,18,FALSE)</f>
        <v>0.5270345323270933</v>
      </c>
      <c r="J26" s="18">
        <f>VLOOKUP(A26,Ausschüttungsquote!A3:S68,15,FALSE)</f>
        <v>0.44961573843109409</v>
      </c>
      <c r="K26" s="7">
        <f ca="1">VLOOKUP(A26,Ausschüttungsquote!A3:S68,19,FALSE)</f>
        <v>0.17218879874211535</v>
      </c>
      <c r="L26" s="24">
        <f ca="1">VLOOKUP(A26,Ergebnis_je_Aktie_verwässert!A3:S68,18,FALSE)</f>
        <v>3.7022222222222223</v>
      </c>
      <c r="M26" s="25">
        <f>VLOOKUP(A26,Ergebnis_je_Aktie_verwässert!A3:S68,15,FALSE)</f>
        <v>3.79</v>
      </c>
      <c r="N26" s="7">
        <f ca="1">VLOOKUP(A26,Ergebnis_je_Aktie_verwässert!A3:S68,19,FALSE)</f>
        <v>-2.31603635297567E-2</v>
      </c>
      <c r="O26" s="27">
        <f>VLOOKUP(A26,Ergebnis_je_Aktie_verwässert!A3:AC68,29,FALSE)</f>
        <v>-0.52112676056338025</v>
      </c>
      <c r="P26" s="28">
        <f t="shared" ca="1" si="3"/>
        <v>1.7728951486697968</v>
      </c>
      <c r="Q26" s="18">
        <f t="shared" ca="1" si="4"/>
        <v>-0.53221763887340456</v>
      </c>
      <c r="R26" s="28">
        <f t="shared" ca="1" si="5"/>
        <v>23.202614379084967</v>
      </c>
      <c r="S26" s="7">
        <f t="shared" ca="1" si="6"/>
        <v>1.3676137121515271</v>
      </c>
      <c r="T26" s="29">
        <f t="shared" ca="1" si="7"/>
        <v>2</v>
      </c>
      <c r="U26" s="29">
        <f t="shared" ca="1" si="8"/>
        <v>4</v>
      </c>
      <c r="V26" s="29">
        <f t="shared" ca="1" si="9"/>
        <v>3</v>
      </c>
      <c r="W26" s="29">
        <f t="shared" ca="1" si="10"/>
        <v>3</v>
      </c>
      <c r="X26" s="29">
        <f t="shared" ca="1" si="0"/>
        <v>2</v>
      </c>
      <c r="Y26" s="29">
        <f t="shared" ca="1" si="11"/>
        <v>1</v>
      </c>
      <c r="Z26" s="29">
        <f t="shared" ca="1" si="1"/>
        <v>1</v>
      </c>
      <c r="AA26" s="29">
        <f t="shared" ca="1" si="2"/>
        <v>1</v>
      </c>
    </row>
    <row r="27" spans="1:27" x14ac:dyDescent="0.25">
      <c r="A27" t="s">
        <v>50</v>
      </c>
      <c r="B27" t="s">
        <v>51</v>
      </c>
      <c r="C27" s="15">
        <f ca="1">VLOOKUP(A27,KGV!A3:S68,18,FALSE)</f>
        <v>17.93333333333333</v>
      </c>
      <c r="D27" s="16">
        <f>VLOOKUP(A27,KGV!A3:S68,15,FALSE)</f>
        <v>12.05</v>
      </c>
      <c r="E27" s="7">
        <f ca="1">VLOOKUP(A27,KGV!A3:S68,19,FALSE)</f>
        <v>0.48824343015214344</v>
      </c>
      <c r="F27" s="17">
        <f ca="1">VLOOKUP(A27,Dividendenrendite!A3:S68,18,FALSE)</f>
        <v>5.226666666666667E-2</v>
      </c>
      <c r="G27" s="18">
        <f>VLOOKUP(A27,Dividendenrendite!A3:S68,15,FALSE)</f>
        <v>4.4770000000000011E-2</v>
      </c>
      <c r="H27" s="7">
        <f ca="1">VLOOKUP(A27,Dividendenrendite!A3:S68,19,FALSE)</f>
        <v>0.16744844017571259</v>
      </c>
      <c r="I27" s="17">
        <f ca="1">VLOOKUP(A27,Ausschüttungsquote!A3:S68,18,FALSE)</f>
        <v>1.0402428151624294</v>
      </c>
      <c r="J27" s="18">
        <f>VLOOKUP(A27,Ausschüttungsquote!A3:S68,15,FALSE)</f>
        <v>2.465860674287399</v>
      </c>
      <c r="K27" s="7">
        <f ca="1">VLOOKUP(A27,Ausschüttungsquote!A3:S68,19,FALSE)</f>
        <v>-0.5781420961818754</v>
      </c>
      <c r="L27" s="24">
        <f ca="1">VLOOKUP(A27,Ergebnis_je_Aktie_verwässert!A3:S68,18,FALSE)</f>
        <v>1.0212222222222223</v>
      </c>
      <c r="M27" s="25">
        <f>VLOOKUP(A27,Ergebnis_je_Aktie_verwässert!A3:S68,15,FALSE)</f>
        <v>2.869999999999995E-3</v>
      </c>
      <c r="N27" s="7">
        <f ca="1">VLOOKUP(A27,Ergebnis_je_Aktie_verwässert!A3:S68,19,FALSE)</f>
        <v>354.82655826558329</v>
      </c>
      <c r="O27" s="27">
        <f>VLOOKUP(A27,Ergebnis_je_Aktie_verwässert!A3:AC68,29,FALSE)</f>
        <v>-2.2999999999999998</v>
      </c>
      <c r="P27" s="28">
        <f t="shared" ca="1" si="3"/>
        <v>-1.3275888888888887</v>
      </c>
      <c r="Q27" s="18">
        <f t="shared" ca="1" si="4"/>
        <v>-463.5745257452582</v>
      </c>
      <c r="R27" s="28">
        <f t="shared" ca="1" si="5"/>
        <v>99</v>
      </c>
      <c r="S27" s="7">
        <f t="shared" ca="1" si="6"/>
        <v>7.215767634854771</v>
      </c>
      <c r="T27" s="29">
        <f t="shared" ca="1" si="7"/>
        <v>1</v>
      </c>
      <c r="U27" s="29">
        <f t="shared" ca="1" si="8"/>
        <v>5</v>
      </c>
      <c r="V27" s="29">
        <f t="shared" ca="1" si="9"/>
        <v>4</v>
      </c>
      <c r="W27" s="29">
        <f t="shared" ca="1" si="10"/>
        <v>1</v>
      </c>
      <c r="X27" s="29">
        <f t="shared" ca="1" si="0"/>
        <v>5</v>
      </c>
      <c r="Y27" s="29">
        <f t="shared" ca="1" si="11"/>
        <v>5</v>
      </c>
      <c r="Z27" s="29">
        <f t="shared" ca="1" si="1"/>
        <v>1</v>
      </c>
      <c r="AA27" s="29">
        <f t="shared" ca="1" si="2"/>
        <v>1</v>
      </c>
    </row>
    <row r="28" spans="1:27" x14ac:dyDescent="0.25">
      <c r="A28" t="s">
        <v>52</v>
      </c>
      <c r="B28" t="s">
        <v>53</v>
      </c>
      <c r="C28" s="15">
        <f ca="1">VLOOKUP(A28,KGV!A3:S68,18,FALSE)</f>
        <v>18.977777777777774</v>
      </c>
      <c r="D28" s="16">
        <f>VLOOKUP(A28,KGV!A3:S68,15,FALSE)</f>
        <v>17.350000000000001</v>
      </c>
      <c r="E28" s="7">
        <f ca="1">VLOOKUP(A28,KGV!A3:S68,19,FALSE)</f>
        <v>9.3820044828690108E-2</v>
      </c>
      <c r="F28" s="17">
        <f ca="1">VLOOKUP(A28,Dividendenrendite!A3:S68,18,FALSE)</f>
        <v>3.624444444444444E-2</v>
      </c>
      <c r="G28" s="18">
        <f>VLOOKUP(A28,Dividendenrendite!A3:S68,15,FALSE)</f>
        <v>3.5199999999999995E-2</v>
      </c>
      <c r="H28" s="7">
        <f ca="1">VLOOKUP(A28,Dividendenrendite!A3:S68,19,FALSE)</f>
        <v>2.9671717171717127E-2</v>
      </c>
      <c r="I28" s="17">
        <f ca="1">VLOOKUP(A28,Ausschüttungsquote!A3:S68,18,FALSE)</f>
        <v>0.68892137751786864</v>
      </c>
      <c r="J28" s="18">
        <f>VLOOKUP(A28,Ausschüttungsquote!A3:S68,15,FALSE)</f>
        <v>0.60022289717936084</v>
      </c>
      <c r="K28" s="7">
        <f ca="1">VLOOKUP(A28,Ausschüttungsquote!A3:S68,19,FALSE)</f>
        <v>0.14777590251110095</v>
      </c>
      <c r="L28" s="24">
        <f ca="1">VLOOKUP(A28,Ergebnis_je_Aktie_verwässert!A3:S68,18,FALSE)</f>
        <v>1.661111111111111</v>
      </c>
      <c r="M28" s="25">
        <f>VLOOKUP(A28,Ergebnis_je_Aktie_verwässert!A3:S68,15,FALSE)</f>
        <v>1.38</v>
      </c>
      <c r="N28" s="7">
        <f ca="1">VLOOKUP(A28,Ergebnis_je_Aktie_verwässert!A3:S68,19,FALSE)</f>
        <v>0.20370370370370372</v>
      </c>
      <c r="O28" s="27">
        <f>VLOOKUP(A28,Ergebnis_je_Aktie_verwässert!A3:AC68,29,FALSE)</f>
        <v>-0.32369942196531798</v>
      </c>
      <c r="P28" s="28">
        <f t="shared" ca="1" si="3"/>
        <v>1.1234104046242772</v>
      </c>
      <c r="Q28" s="18">
        <f t="shared" ca="1" si="4"/>
        <v>-0.18593448940269763</v>
      </c>
      <c r="R28" s="28">
        <f t="shared" ca="1" si="5"/>
        <v>28.061158594491925</v>
      </c>
      <c r="S28" s="7">
        <f t="shared" ca="1" si="6"/>
        <v>0.61735784406293504</v>
      </c>
      <c r="T28" s="29">
        <f t="shared" ca="1" si="7"/>
        <v>2</v>
      </c>
      <c r="U28" s="29">
        <f t="shared" ca="1" si="8"/>
        <v>3</v>
      </c>
      <c r="V28" s="29">
        <f t="shared" ca="1" si="9"/>
        <v>3</v>
      </c>
      <c r="W28" s="29">
        <f t="shared" ca="1" si="10"/>
        <v>2</v>
      </c>
      <c r="X28" s="29">
        <f t="shared" ca="1" si="0"/>
        <v>2</v>
      </c>
      <c r="Y28" s="29">
        <f t="shared" ca="1" si="11"/>
        <v>2</v>
      </c>
      <c r="Z28" s="29">
        <f t="shared" ca="1" si="1"/>
        <v>1</v>
      </c>
      <c r="AA28" s="29">
        <f t="shared" ca="1" si="2"/>
        <v>1</v>
      </c>
    </row>
    <row r="29" spans="1:27" x14ac:dyDescent="0.25">
      <c r="A29" t="s">
        <v>54</v>
      </c>
      <c r="B29" t="s">
        <v>55</v>
      </c>
      <c r="C29" s="15">
        <f ca="1">VLOOKUP(A29,KGV!A3:S68,18,FALSE)</f>
        <v>13.266666666666666</v>
      </c>
      <c r="D29" s="16">
        <f>VLOOKUP(A29,KGV!A3:S68,15,FALSE)</f>
        <v>15.85</v>
      </c>
      <c r="E29" s="7">
        <f ca="1">VLOOKUP(A29,KGV!A3:S68,19,FALSE)</f>
        <v>-0.16298633017875919</v>
      </c>
      <c r="F29" s="17">
        <f ca="1">VLOOKUP(A29,Dividendenrendite!A3:S68,18,FALSE)</f>
        <v>5.1599999999999993E-2</v>
      </c>
      <c r="G29" s="18">
        <f>VLOOKUP(A29,Dividendenrendite!A3:S68,15,FALSE)</f>
        <v>5.0869999999999992E-2</v>
      </c>
      <c r="H29" s="7">
        <f ca="1">VLOOKUP(A29,Dividendenrendite!A3:S68,19,FALSE)</f>
        <v>1.4350304698250493E-2</v>
      </c>
      <c r="I29" s="17">
        <f ca="1">VLOOKUP(A29,Ausschüttungsquote!A3:S68,18,FALSE)</f>
        <v>0.68480553902742469</v>
      </c>
      <c r="J29" s="18">
        <f>VLOOKUP(A29,Ausschüttungsquote!A3:S68,15,FALSE)</f>
        <v>0.96805237419464096</v>
      </c>
      <c r="K29" s="7">
        <f ca="1">VLOOKUP(A29,Ausschüttungsquote!A3:S68,19,FALSE)</f>
        <v>-0.29259453591326601</v>
      </c>
      <c r="L29" s="24">
        <f ca="1">VLOOKUP(A29,Ergebnis_je_Aktie_verwässert!A3:S68,18,FALSE)</f>
        <v>2.7266666666666666</v>
      </c>
      <c r="M29" s="25">
        <f>VLOOKUP(A29,Ergebnis_je_Aktie_verwässert!A3:S68,15,FALSE)</f>
        <v>1.9949999999999999</v>
      </c>
      <c r="N29" s="7">
        <f ca="1">VLOOKUP(A29,Ergebnis_je_Aktie_verwässert!A3:S68,19,FALSE)</f>
        <v>0.36675020885547194</v>
      </c>
      <c r="O29" s="27">
        <f>VLOOKUP(A29,Ergebnis_je_Aktie_verwässert!A3:AC68,29,FALSE)</f>
        <v>-0.80298507462686564</v>
      </c>
      <c r="P29" s="28">
        <f t="shared" ca="1" si="3"/>
        <v>0.53719402985074638</v>
      </c>
      <c r="Q29" s="18">
        <f t="shared" ca="1" si="4"/>
        <v>-0.73072980959862333</v>
      </c>
      <c r="R29" s="28">
        <f t="shared" ca="1" si="5"/>
        <v>67.33838383838382</v>
      </c>
      <c r="S29" s="7">
        <f t="shared" ca="1" si="6"/>
        <v>3.2484784756078122</v>
      </c>
      <c r="T29" s="29">
        <f t="shared" ca="1" si="7"/>
        <v>4</v>
      </c>
      <c r="U29" s="29">
        <f t="shared" ca="1" si="8"/>
        <v>5</v>
      </c>
      <c r="V29" s="29">
        <f t="shared" ca="1" si="9"/>
        <v>3</v>
      </c>
      <c r="W29" s="29">
        <f t="shared" ca="1" si="10"/>
        <v>2</v>
      </c>
      <c r="X29" s="29">
        <f t="shared" ca="1" si="0"/>
        <v>5</v>
      </c>
      <c r="Y29" s="29">
        <f t="shared" ca="1" si="11"/>
        <v>3</v>
      </c>
      <c r="Z29" s="29">
        <f t="shared" ca="1" si="1"/>
        <v>1</v>
      </c>
      <c r="AA29" s="29">
        <f t="shared" ca="1" si="2"/>
        <v>1</v>
      </c>
    </row>
    <row r="30" spans="1:27" x14ac:dyDescent="0.25">
      <c r="A30" t="s">
        <v>56</v>
      </c>
      <c r="B30" t="s">
        <v>57</v>
      </c>
      <c r="C30" s="15">
        <f ca="1">VLOOKUP(A30,KGV!A3:S68,18,FALSE)</f>
        <v>11.722222222222221</v>
      </c>
      <c r="D30" s="16">
        <f>VLOOKUP(A30,KGV!A3:S68,15,FALSE)</f>
        <v>9</v>
      </c>
      <c r="E30" s="7">
        <f ca="1">VLOOKUP(A30,KGV!A3:S68,19,FALSE)</f>
        <v>0.30246913580246915</v>
      </c>
      <c r="F30" s="17">
        <f ca="1">VLOOKUP(A30,Dividendenrendite!A3:S68,18,FALSE)</f>
        <v>3.2944444444444443E-2</v>
      </c>
      <c r="G30" s="18">
        <f>VLOOKUP(A30,Dividendenrendite!A3:S68,15,FALSE)</f>
        <v>3.039E-2</v>
      </c>
      <c r="H30" s="7">
        <f ca="1">VLOOKUP(A30,Dividendenrendite!A3:S68,19,FALSE)</f>
        <v>8.4055427589484699E-2</v>
      </c>
      <c r="I30" s="17">
        <f ca="1">VLOOKUP(A30,Ausschüttungsquote!A3:S68,18,FALSE)</f>
        <v>0.38445553230681195</v>
      </c>
      <c r="J30" s="18">
        <f>VLOOKUP(A30,Ausschüttungsquote!A3:S68,15,FALSE)</f>
        <v>0.28957029176229082</v>
      </c>
      <c r="K30" s="7">
        <f ca="1">VLOOKUP(A30,Ausschüttungsquote!A3:S68,19,FALSE)</f>
        <v>0.3276760194115933</v>
      </c>
      <c r="L30" s="24">
        <f ca="1">VLOOKUP(A30,Ergebnis_je_Aktie_verwässert!A3:S68,18,FALSE)</f>
        <v>11.177777777777779</v>
      </c>
      <c r="M30" s="25">
        <f>VLOOKUP(A30,Ergebnis_je_Aktie_verwässert!A3:S68,15,FALSE)</f>
        <v>9.3629999999999995</v>
      </c>
      <c r="N30" s="7">
        <f ca="1">VLOOKUP(A30,Ergebnis_je_Aktie_verwässert!A3:S68,19,FALSE)</f>
        <v>0.19382439151743869</v>
      </c>
      <c r="O30" s="27">
        <f>VLOOKUP(A30,Ergebnis_je_Aktie_verwässert!A3:AC68,29,FALSE)</f>
        <v>-0.55098543273350464</v>
      </c>
      <c r="P30" s="28">
        <f t="shared" ca="1" si="3"/>
        <v>5.0189850518899375</v>
      </c>
      <c r="Q30" s="18">
        <f t="shared" ca="1" si="4"/>
        <v>-0.46395545745061006</v>
      </c>
      <c r="R30" s="28">
        <f t="shared" ca="1" si="5"/>
        <v>26.106552162849866</v>
      </c>
      <c r="S30" s="7">
        <f t="shared" ca="1" si="6"/>
        <v>1.9007280180944295</v>
      </c>
      <c r="T30" s="29">
        <f t="shared" ca="1" si="7"/>
        <v>1</v>
      </c>
      <c r="U30" s="29">
        <f t="shared" ca="1" si="8"/>
        <v>3</v>
      </c>
      <c r="V30" s="29">
        <f t="shared" ca="1" si="9"/>
        <v>4</v>
      </c>
      <c r="W30" s="29">
        <f t="shared" ca="1" si="10"/>
        <v>5</v>
      </c>
      <c r="X30" s="29">
        <f t="shared" ca="1" si="0"/>
        <v>1</v>
      </c>
      <c r="Y30" s="29">
        <f t="shared" ca="1" si="11"/>
        <v>2</v>
      </c>
      <c r="Z30" s="29">
        <f t="shared" ca="1" si="1"/>
        <v>1</v>
      </c>
      <c r="AA30" s="29">
        <f t="shared" ca="1" si="2"/>
        <v>1</v>
      </c>
    </row>
    <row r="31" spans="1:27" x14ac:dyDescent="0.25">
      <c r="A31" t="s">
        <v>58</v>
      </c>
      <c r="B31" t="s">
        <v>59</v>
      </c>
      <c r="C31" s="15">
        <f ca="1">VLOOKUP(A31,KGV!A3:S68,18,FALSE)</f>
        <v>19.7</v>
      </c>
      <c r="D31" s="16">
        <f>VLOOKUP(A31,KGV!A3:S68,15,FALSE)</f>
        <v>19.600000000000001</v>
      </c>
      <c r="E31" s="7">
        <f ca="1">VLOOKUP(A31,KGV!A3:S68,19,FALSE)</f>
        <v>5.1020408163264808E-3</v>
      </c>
      <c r="F31" s="17">
        <f ca="1">VLOOKUP(A31,Dividendenrendite!A3:S68,18,FALSE)</f>
        <v>2.9544444444444443E-2</v>
      </c>
      <c r="G31" s="18">
        <f>VLOOKUP(A31,Dividendenrendite!A3:S68,15,FALSE)</f>
        <v>2.7100000000000003E-2</v>
      </c>
      <c r="H31" s="7">
        <f ca="1">VLOOKUP(A31,Dividendenrendite!A3:S68,19,FALSE)</f>
        <v>9.0200902009019979E-2</v>
      </c>
      <c r="I31" s="17">
        <f ca="1">VLOOKUP(A31,Ausschüttungsquote!A3:S68,18,FALSE)</f>
        <v>0.58195896244676737</v>
      </c>
      <c r="J31" s="18">
        <f>VLOOKUP(A31,Ausschüttungsquote!A3:S68,15,FALSE)</f>
        <v>0.52792229708517335</v>
      </c>
      <c r="K31" s="7">
        <f ca="1">VLOOKUP(A31,Ausschüttungsquote!A3:S68,19,FALSE)</f>
        <v>0.10235723260780527</v>
      </c>
      <c r="L31" s="24">
        <f ca="1">VLOOKUP(A31,Ergebnis_je_Aktie_verwässert!A3:S68,18,FALSE)</f>
        <v>2.1555555555555554</v>
      </c>
      <c r="M31" s="25">
        <f>VLOOKUP(A31,Ergebnis_je_Aktie_verwässert!A3:S68,15,FALSE)</f>
        <v>1.536</v>
      </c>
      <c r="N31" s="7">
        <f ca="1">VLOOKUP(A31,Ergebnis_je_Aktie_verwässert!A3:S68,19,FALSE)</f>
        <v>0.4033564814814814</v>
      </c>
      <c r="O31" s="27">
        <f>VLOOKUP(A31,Ergebnis_je_Aktie_verwässert!A3:AC68,29,FALSE)</f>
        <v>-0.26877470355731214</v>
      </c>
      <c r="P31" s="28">
        <f t="shared" ca="1" si="3"/>
        <v>1.5761967501097938</v>
      </c>
      <c r="Q31" s="18">
        <f t="shared" ca="1" si="4"/>
        <v>2.6169759186063679E-2</v>
      </c>
      <c r="R31" s="28">
        <f t="shared" ca="1" si="5"/>
        <v>26.941081081081077</v>
      </c>
      <c r="S31" s="7">
        <f t="shared" ca="1" si="6"/>
        <v>0.37454495311638136</v>
      </c>
      <c r="T31" s="29">
        <f t="shared" ca="1" si="7"/>
        <v>3</v>
      </c>
      <c r="U31" s="29">
        <f t="shared" ca="1" si="8"/>
        <v>2</v>
      </c>
      <c r="V31" s="29">
        <f t="shared" ca="1" si="9"/>
        <v>4</v>
      </c>
      <c r="W31" s="29">
        <f t="shared" ca="1" si="10"/>
        <v>3</v>
      </c>
      <c r="X31" s="29">
        <f t="shared" ca="1" si="0"/>
        <v>2</v>
      </c>
      <c r="Y31" s="29">
        <f t="shared" ca="1" si="11"/>
        <v>3</v>
      </c>
      <c r="Z31" s="29">
        <f t="shared" ca="1" si="1"/>
        <v>1</v>
      </c>
      <c r="AA31" s="29">
        <f t="shared" ca="1" si="2"/>
        <v>2</v>
      </c>
    </row>
    <row r="32" spans="1:27" x14ac:dyDescent="0.25">
      <c r="A32" t="s">
        <v>60</v>
      </c>
      <c r="B32" t="s">
        <v>61</v>
      </c>
      <c r="C32" s="15">
        <f ca="1">VLOOKUP(A32,KGV!A3:S68,18,FALSE)</f>
        <v>23.222222222222221</v>
      </c>
      <c r="D32" s="16">
        <f>VLOOKUP(A32,KGV!A3:S68,15,FALSE)</f>
        <v>20.450000000000003</v>
      </c>
      <c r="E32" s="7">
        <f ca="1">VLOOKUP(A32,KGV!A3:S68,19,FALSE)</f>
        <v>0.13556098886172219</v>
      </c>
      <c r="F32" s="17">
        <f ca="1">VLOOKUP(A32,Dividendenrendite!A3:S68,18,FALSE)</f>
        <v>2.2144444444444446E-2</v>
      </c>
      <c r="G32" s="18">
        <f>VLOOKUP(A32,Dividendenrendite!A3:S68,15,FALSE)</f>
        <v>2.1350000000000001E-2</v>
      </c>
      <c r="H32" s="7">
        <f ca="1">VLOOKUP(A32,Dividendenrendite!A3:S68,19,FALSE)</f>
        <v>3.7210512620348801E-2</v>
      </c>
      <c r="I32" s="17">
        <f ca="1">VLOOKUP(A32,Ausschüttungsquote!A3:S68,18,FALSE)</f>
        <v>0.51289341553851675</v>
      </c>
      <c r="J32" s="18">
        <f>VLOOKUP(A32,Ausschüttungsquote!A3:S68,15,FALSE)</f>
        <v>0.46008891476388702</v>
      </c>
      <c r="K32" s="7">
        <f ca="1">VLOOKUP(A32,Ausschüttungsquote!A3:S68,19,FALSE)</f>
        <v>0.1147702087143927</v>
      </c>
      <c r="L32" s="24">
        <f ca="1">VLOOKUP(A32,Ergebnis_je_Aktie_verwässert!A3:S68,18,FALSE)</f>
        <v>2.9877777777777776</v>
      </c>
      <c r="M32" s="25">
        <f>VLOOKUP(A32,Ergebnis_je_Aktie_verwässert!A3:S68,15,FALSE)</f>
        <v>1.8820000000000001</v>
      </c>
      <c r="N32" s="7">
        <f ca="1">VLOOKUP(A32,Ergebnis_je_Aktie_verwässert!A3:S68,19,FALSE)</f>
        <v>0.58755461093399441</v>
      </c>
      <c r="O32" s="27">
        <f>VLOOKUP(A32,Ergebnis_je_Aktie_verwässert!A3:AC68,29,FALSE)</f>
        <v>-7.7519379844961267E-2</v>
      </c>
      <c r="P32" s="28">
        <f t="shared" ca="1" si="3"/>
        <v>2.7561670973298877</v>
      </c>
      <c r="Q32" s="18">
        <f t="shared" ca="1" si="4"/>
        <v>0.46448836202438226</v>
      </c>
      <c r="R32" s="28">
        <f t="shared" ca="1" si="5"/>
        <v>25.173669467787114</v>
      </c>
      <c r="S32" s="7">
        <f t="shared" ca="1" si="6"/>
        <v>0.23098628204337945</v>
      </c>
      <c r="T32" s="29">
        <f t="shared" ca="1" si="7"/>
        <v>2</v>
      </c>
      <c r="U32" s="29">
        <f t="shared" ca="1" si="8"/>
        <v>2</v>
      </c>
      <c r="V32" s="29">
        <f t="shared" ca="1" si="9"/>
        <v>3</v>
      </c>
      <c r="W32" s="29">
        <f t="shared" ca="1" si="10"/>
        <v>3</v>
      </c>
      <c r="X32" s="29">
        <f t="shared" ca="1" si="0"/>
        <v>2</v>
      </c>
      <c r="Y32" s="29">
        <f t="shared" ca="1" si="11"/>
        <v>4</v>
      </c>
      <c r="Z32" s="29">
        <f t="shared" ca="1" si="1"/>
        <v>2</v>
      </c>
      <c r="AA32" s="29">
        <f t="shared" ca="1" si="2"/>
        <v>3</v>
      </c>
    </row>
    <row r="33" spans="1:27" x14ac:dyDescent="0.25">
      <c r="A33" t="s">
        <v>62</v>
      </c>
      <c r="B33" t="s">
        <v>63</v>
      </c>
      <c r="C33" s="15">
        <f ca="1">VLOOKUP(A33,KGV!A3:S68,18,FALSE)</f>
        <v>16.033333333333331</v>
      </c>
      <c r="D33" s="16">
        <f>VLOOKUP(A33,KGV!A3:S68,15,FALSE)</f>
        <v>15.3</v>
      </c>
      <c r="E33" s="7">
        <f ca="1">VLOOKUP(A33,KGV!A3:S68,19,FALSE)</f>
        <v>4.7930283224400627E-2</v>
      </c>
      <c r="F33" s="17">
        <f ca="1">VLOOKUP(A33,Dividendenrendite!A3:S68,18,FALSE)</f>
        <v>2.8355555555555557E-2</v>
      </c>
      <c r="G33" s="18">
        <f>VLOOKUP(A33,Dividendenrendite!A3:S68,15,FALSE)</f>
        <v>3.8270000000000005E-2</v>
      </c>
      <c r="H33" s="7">
        <f ca="1">VLOOKUP(A33,Dividendenrendite!A3:S68,19,FALSE)</f>
        <v>-0.25906570275527685</v>
      </c>
      <c r="I33" s="17">
        <f ca="1">VLOOKUP(A33,Ausschüttungsquote!A3:S68,18,FALSE)</f>
        <v>0.4515249860075779</v>
      </c>
      <c r="J33" s="18">
        <f>VLOOKUP(A33,Ausschüttungsquote!A3:S68,15,FALSE)</f>
        <v>0.91102892365617671</v>
      </c>
      <c r="K33" s="7">
        <f ca="1">VLOOKUP(A33,Ausschüttungsquote!A3:S68,19,FALSE)</f>
        <v>-0.50437908799261799</v>
      </c>
      <c r="L33" s="24">
        <f ca="1">VLOOKUP(A33,Ergebnis_je_Aktie_verwässert!A3:S68,18,FALSE)</f>
        <v>3.2633333333333336</v>
      </c>
      <c r="M33" s="25">
        <f>VLOOKUP(A33,Ergebnis_je_Aktie_verwässert!A3:S68,15,FALSE)</f>
        <v>2.3449999999999998</v>
      </c>
      <c r="N33" s="7">
        <f ca="1">VLOOKUP(A33,Ergebnis_je_Aktie_verwässert!A3:S68,19,FALSE)</f>
        <v>0.39161336176261585</v>
      </c>
      <c r="O33" s="27">
        <f>VLOOKUP(A33,Ergebnis_je_Aktie_verwässert!A3:AC68,29,FALSE)</f>
        <v>-0.79264214046822745</v>
      </c>
      <c r="P33" s="28">
        <f t="shared" ca="1" si="3"/>
        <v>0.67667781493868451</v>
      </c>
      <c r="Q33" s="18">
        <f t="shared" ca="1" si="4"/>
        <v>-0.71143803200908973</v>
      </c>
      <c r="R33" s="28">
        <f t="shared" ca="1" si="5"/>
        <v>77.322043010752694</v>
      </c>
      <c r="S33" s="7">
        <f t="shared" ca="1" si="6"/>
        <v>4.0537283013563847</v>
      </c>
      <c r="T33" s="29">
        <f t="shared" ca="1" si="7"/>
        <v>3</v>
      </c>
      <c r="U33" s="29">
        <f t="shared" ca="1" si="8"/>
        <v>2</v>
      </c>
      <c r="V33" s="29">
        <f t="shared" ca="1" si="9"/>
        <v>1</v>
      </c>
      <c r="W33" s="29">
        <f t="shared" ca="1" si="10"/>
        <v>4</v>
      </c>
      <c r="X33" s="29">
        <f t="shared" ca="1" si="0"/>
        <v>5</v>
      </c>
      <c r="Y33" s="29">
        <f t="shared" ca="1" si="11"/>
        <v>3</v>
      </c>
      <c r="Z33" s="29">
        <f t="shared" ca="1" si="1"/>
        <v>1</v>
      </c>
      <c r="AA33" s="29">
        <f t="shared" ca="1" si="2"/>
        <v>1</v>
      </c>
    </row>
    <row r="34" spans="1:27" x14ac:dyDescent="0.25">
      <c r="A34" t="s">
        <v>64</v>
      </c>
      <c r="B34" t="s">
        <v>65</v>
      </c>
      <c r="C34" s="15">
        <f ca="1">VLOOKUP(A34,KGV!A3:S68,18,FALSE)</f>
        <v>12.999999999999998</v>
      </c>
      <c r="D34" s="16">
        <f>VLOOKUP(A34,KGV!A3:S68,15,FALSE)</f>
        <v>10.8</v>
      </c>
      <c r="E34" s="7">
        <f ca="1">VLOOKUP(A34,KGV!A3:S68,19,FALSE)</f>
        <v>0.2037037037037035</v>
      </c>
      <c r="F34" s="17">
        <f ca="1">VLOOKUP(A34,Dividendenrendite!A3:S68,18,FALSE)</f>
        <v>2.7099999999999999E-2</v>
      </c>
      <c r="G34" s="18">
        <f>VLOOKUP(A34,Dividendenrendite!A3:S68,15,FALSE)</f>
        <v>2.2290000000000001E-2</v>
      </c>
      <c r="H34" s="7">
        <f ca="1">VLOOKUP(A34,Dividendenrendite!A3:S68,19,FALSE)</f>
        <v>0.21579183490354414</v>
      </c>
      <c r="I34" s="17">
        <f ca="1">VLOOKUP(A34,Ausschüttungsquote!A3:S68,18,FALSE)</f>
        <v>0.35260196905766528</v>
      </c>
      <c r="J34" s="18">
        <f>VLOOKUP(A34,Ausschüttungsquote!A3:S68,15,FALSE)</f>
        <v>0.25071205781229028</v>
      </c>
      <c r="K34" s="7">
        <f ca="1">VLOOKUP(A34,Ausschüttungsquote!A3:S68,19,FALSE)</f>
        <v>0.40640211776994239</v>
      </c>
      <c r="L34" s="24">
        <f ca="1">VLOOKUP(A34,Ergebnis_je_Aktie_verwässert!A3:S68,18,FALSE)</f>
        <v>7.9</v>
      </c>
      <c r="M34" s="25">
        <f>VLOOKUP(A34,Ergebnis_je_Aktie_verwässert!A3:S68,15,FALSE)</f>
        <v>6.7879999999999994</v>
      </c>
      <c r="N34" s="7">
        <f ca="1">VLOOKUP(A34,Ergebnis_je_Aktie_verwässert!A3:S68,19,FALSE)</f>
        <v>0.16381850324101377</v>
      </c>
      <c r="O34" s="27">
        <f>VLOOKUP(A34,Ergebnis_je_Aktie_verwässert!A3:AC68,29,FALSE)</f>
        <v>-0.54200230149597228</v>
      </c>
      <c r="P34" s="28">
        <f t="shared" ca="1" si="3"/>
        <v>3.6181818181818191</v>
      </c>
      <c r="Q34" s="18">
        <f t="shared" ca="1" si="4"/>
        <v>-0.4669738040392134</v>
      </c>
      <c r="R34" s="28">
        <f t="shared" ca="1" si="5"/>
        <v>28.384422110552755</v>
      </c>
      <c r="S34" s="7">
        <f t="shared" ca="1" si="6"/>
        <v>1.6281872324585884</v>
      </c>
      <c r="T34" s="29">
        <f t="shared" ca="1" si="7"/>
        <v>2</v>
      </c>
      <c r="U34" s="29">
        <f t="shared" ca="1" si="8"/>
        <v>2</v>
      </c>
      <c r="V34" s="29">
        <f t="shared" ca="1" si="9"/>
        <v>4</v>
      </c>
      <c r="W34" s="29">
        <f t="shared" ca="1" si="10"/>
        <v>5</v>
      </c>
      <c r="X34" s="29">
        <f t="shared" ca="1" si="0"/>
        <v>1</v>
      </c>
      <c r="Y34" s="29">
        <f t="shared" ca="1" si="11"/>
        <v>2</v>
      </c>
      <c r="Z34" s="29">
        <f t="shared" ca="1" si="1"/>
        <v>1</v>
      </c>
      <c r="AA34" s="29">
        <f t="shared" ca="1" si="2"/>
        <v>1</v>
      </c>
    </row>
    <row r="35" spans="1:27" x14ac:dyDescent="0.25">
      <c r="A35" t="s">
        <v>66</v>
      </c>
      <c r="B35" t="s">
        <v>67</v>
      </c>
      <c r="C35" s="15">
        <f ca="1">VLOOKUP(A35,KGV!A3:S68,18,FALSE)</f>
        <v>16.077777777777779</v>
      </c>
      <c r="D35" s="16">
        <f>VLOOKUP(A35,KGV!A3:S68,15,FALSE)</f>
        <v>17.149999999999999</v>
      </c>
      <c r="E35" s="7">
        <f ca="1">VLOOKUP(A35,KGV!A3:S68,19,FALSE)</f>
        <v>-6.2520246193715434E-2</v>
      </c>
      <c r="F35" s="17">
        <f ca="1">VLOOKUP(A35,Dividendenrendite!A3:S68,18,FALSE)</f>
        <v>3.3100000000000004E-2</v>
      </c>
      <c r="G35" s="18">
        <f>VLOOKUP(A35,Dividendenrendite!A3:S68,15,FALSE)</f>
        <v>3.4479999999999997E-2</v>
      </c>
      <c r="H35" s="7">
        <f ca="1">VLOOKUP(A35,Dividendenrendite!A3:S68,19,FALSE)</f>
        <v>-4.0023201856148272E-2</v>
      </c>
      <c r="I35" s="17">
        <f ca="1">VLOOKUP(A35,Ausschüttungsquote!A3:S68,18,FALSE)</f>
        <v>0.52999768931141489</v>
      </c>
      <c r="J35" s="18">
        <f>VLOOKUP(A35,Ausschüttungsquote!A3:S68,15,FALSE)</f>
        <v>0.55710570335075305</v>
      </c>
      <c r="K35" s="7">
        <f ca="1">VLOOKUP(A35,Ausschüttungsquote!A3:S68,19,FALSE)</f>
        <v>-4.8658654679524904E-2</v>
      </c>
      <c r="L35" s="24">
        <f ca="1">VLOOKUP(A35,Ergebnis_je_Aktie_verwässert!A3:S68,18,FALSE)</f>
        <v>1.6577777777777778</v>
      </c>
      <c r="M35" s="25">
        <f>VLOOKUP(A35,Ergebnis_je_Aktie_verwässert!A3:S68,15,FALSE)</f>
        <v>1.488</v>
      </c>
      <c r="N35" s="7">
        <f ca="1">VLOOKUP(A35,Ergebnis_je_Aktie_verwässert!A3:S68,19,FALSE)</f>
        <v>0.11409796893667856</v>
      </c>
      <c r="O35" s="27">
        <f>VLOOKUP(A35,Ergebnis_je_Aktie_verwässert!A3:AC68,29,FALSE)</f>
        <v>-0.41279069767441856</v>
      </c>
      <c r="P35" s="28">
        <f t="shared" ca="1" si="3"/>
        <v>0.97346253229974167</v>
      </c>
      <c r="Q35" s="18">
        <f t="shared" ca="1" si="4"/>
        <v>-0.34579130893834564</v>
      </c>
      <c r="R35" s="28">
        <f t="shared" ca="1" si="5"/>
        <v>27.379977997799781</v>
      </c>
      <c r="S35" s="7">
        <f t="shared" ca="1" si="6"/>
        <v>0.59650017479882123</v>
      </c>
      <c r="T35" s="29">
        <f t="shared" ca="1" si="7"/>
        <v>4</v>
      </c>
      <c r="U35" s="29">
        <f t="shared" ca="1" si="8"/>
        <v>3</v>
      </c>
      <c r="V35" s="29">
        <f t="shared" ca="1" si="9"/>
        <v>3</v>
      </c>
      <c r="W35" s="29">
        <f t="shared" ca="1" si="10"/>
        <v>3</v>
      </c>
      <c r="X35" s="29">
        <f t="shared" ref="X35:X67" ca="1" si="12">IF(K35&lt;-0.25,5,IF(K35&lt;-0.05,4,IF(K35&lt;0.05,3,IF(K35&lt;0.25,2,1))))</f>
        <v>3</v>
      </c>
      <c r="Y35" s="29">
        <f t="shared" ca="1" si="11"/>
        <v>2</v>
      </c>
      <c r="Z35" s="29">
        <f t="shared" ref="Z35:Z67" ca="1" si="13">IF(S35&lt;-0.25,5,IF(S35&lt;-0.05,4,IF(S35&lt;0.05,3,IF(S35&lt;0.25,2,1))))</f>
        <v>1</v>
      </c>
      <c r="AA35" s="29">
        <f t="shared" ref="AA35:AA67" ca="1" si="14">IF(Q35&lt;0,1,IF(Q35&lt;0.25,2,IF(Q35&lt;0.5,3,IF(Q35&lt;0.75,4,5))))</f>
        <v>1</v>
      </c>
    </row>
    <row r="36" spans="1:27" x14ac:dyDescent="0.25">
      <c r="A36" t="s">
        <v>68</v>
      </c>
      <c r="B36" t="s">
        <v>69</v>
      </c>
      <c r="C36" s="15">
        <f ca="1">VLOOKUP(A36,KGV!A3:S68,18,FALSE)</f>
        <v>10.377777777777776</v>
      </c>
      <c r="D36" s="16">
        <f>VLOOKUP(A36,KGV!A3:S68,15,FALSE)</f>
        <v>10.9</v>
      </c>
      <c r="E36" s="7">
        <f ca="1">VLOOKUP(A36,KGV!A3:S68,19,FALSE)</f>
        <v>-4.791029561671778E-2</v>
      </c>
      <c r="F36" s="17">
        <f ca="1">VLOOKUP(A36,Dividendenrendite!A3:S68,18,FALSE)</f>
        <v>1.3544444444444444E-2</v>
      </c>
      <c r="G36" s="18">
        <f>VLOOKUP(A36,Dividendenrendite!A3:S68,15,FALSE)</f>
        <v>1.0339999999999998E-2</v>
      </c>
      <c r="H36" s="7">
        <f ca="1">VLOOKUP(A36,Dividendenrendite!A3:S68,19,FALSE)</f>
        <v>0.30990758650333139</v>
      </c>
      <c r="I36" s="17">
        <f ca="1">VLOOKUP(A36,Ausschüttungsquote!A3:S68,18,FALSE)</f>
        <v>0.14087014032666206</v>
      </c>
      <c r="J36" s="18">
        <f>VLOOKUP(A36,Ausschüttungsquote!A3:S68,15,FALSE)</f>
        <v>0.13591029497416823</v>
      </c>
      <c r="K36" s="7">
        <f ca="1">VLOOKUP(A36,Ausschüttungsquote!A3:S68,19,FALSE)</f>
        <v>3.649352209438228E-2</v>
      </c>
      <c r="L36" s="24">
        <f ca="1">VLOOKUP(A36,Ergebnis_je_Aktie_verwässert!A3:S68,18,FALSE)</f>
        <v>16.488888888888891</v>
      </c>
      <c r="M36" s="25">
        <f>VLOOKUP(A36,Ergebnis_je_Aktie_verwässert!A3:S68,15,FALSE)</f>
        <v>13.842999999999998</v>
      </c>
      <c r="N36" s="7">
        <f ca="1">VLOOKUP(A36,Ergebnis_je_Aktie_verwässert!A3:S68,19,FALSE)</f>
        <v>0.19113551173075871</v>
      </c>
      <c r="O36" s="27">
        <f>VLOOKUP(A36,Ergebnis_je_Aktie_verwässert!A3:AC68,29,FALSE)</f>
        <v>-0.81924787707238167</v>
      </c>
      <c r="P36" s="28">
        <f t="shared" ca="1" si="3"/>
        <v>2.9804016713842847</v>
      </c>
      <c r="Q36" s="18">
        <f t="shared" ca="1" si="4"/>
        <v>-0.78469972756019035</v>
      </c>
      <c r="R36" s="28">
        <f t="shared" ca="1" si="5"/>
        <v>57.4144171016654</v>
      </c>
      <c r="S36" s="7">
        <f t="shared" ca="1" si="6"/>
        <v>4.2673777157491193</v>
      </c>
      <c r="T36" s="29">
        <f t="shared" ca="1" si="7"/>
        <v>3</v>
      </c>
      <c r="U36" s="29">
        <f t="shared" ca="1" si="8"/>
        <v>1</v>
      </c>
      <c r="V36" s="29">
        <f t="shared" ca="1" si="9"/>
        <v>5</v>
      </c>
      <c r="W36" s="29">
        <f t="shared" ca="1" si="10"/>
        <v>5</v>
      </c>
      <c r="X36" s="29">
        <f t="shared" ca="1" si="12"/>
        <v>3</v>
      </c>
      <c r="Y36" s="29">
        <f t="shared" ca="1" si="11"/>
        <v>2</v>
      </c>
      <c r="Z36" s="29">
        <f t="shared" ca="1" si="13"/>
        <v>1</v>
      </c>
      <c r="AA36" s="29">
        <f t="shared" ca="1" si="14"/>
        <v>1</v>
      </c>
    </row>
    <row r="37" spans="1:27" x14ac:dyDescent="0.25">
      <c r="A37" t="s">
        <v>70</v>
      </c>
      <c r="B37" t="s">
        <v>71</v>
      </c>
      <c r="C37" s="15">
        <f ca="1">VLOOKUP(A37,KGV!A3:S68,18,FALSE)</f>
        <v>10.733333333333334</v>
      </c>
      <c r="D37" s="16">
        <f>VLOOKUP(A37,KGV!A3:S68,15,FALSE)</f>
        <v>13.55</v>
      </c>
      <c r="E37" s="7">
        <f ca="1">VLOOKUP(A37,KGV!A3:S68,19,FALSE)</f>
        <v>-0.20787207872078717</v>
      </c>
      <c r="F37" s="17">
        <f ca="1">VLOOKUP(A37,Dividendenrendite!A3:S68,18,FALSE)</f>
        <v>2.2922222222222222E-2</v>
      </c>
      <c r="G37" s="18">
        <f>VLOOKUP(A37,Dividendenrendite!A3:S68,15,FALSE)</f>
        <v>1.5049999999999999E-2</v>
      </c>
      <c r="H37" s="7">
        <f ca="1">VLOOKUP(A37,Dividendenrendite!A3:S68,19,FALSE)</f>
        <v>0.52307124400147664</v>
      </c>
      <c r="I37" s="17">
        <f ca="1">VLOOKUP(A37,Ausschüttungsquote!A3:S68,18,FALSE)</f>
        <v>0.24484831407908331</v>
      </c>
      <c r="J37" s="18">
        <f>VLOOKUP(A37,Ausschüttungsquote!A3:S68,15,FALSE)</f>
        <v>0.20346897957356838</v>
      </c>
      <c r="K37" s="7">
        <f ca="1">VLOOKUP(A37,Ausschüttungsquote!A3:S68,19,FALSE)</f>
        <v>0.20336925359451841</v>
      </c>
      <c r="L37" s="24">
        <f ca="1">VLOOKUP(A37,Ergebnis_je_Aktie_verwässert!A3:S68,18,FALSE)</f>
        <v>18.011111111111113</v>
      </c>
      <c r="M37" s="25">
        <f>VLOOKUP(A37,Ergebnis_je_Aktie_verwässert!A3:S68,15,FALSE)</f>
        <v>9.5929999999999982</v>
      </c>
      <c r="N37" s="7">
        <f ca="1">VLOOKUP(A37,Ergebnis_je_Aktie_verwässert!A3:S68,19,FALSE)</f>
        <v>0.87752643710112754</v>
      </c>
      <c r="O37" s="27">
        <f>VLOOKUP(A37,Ergebnis_je_Aktie_verwässert!A3:AC68,29,FALSE)</f>
        <v>-1.0141987829614618E-2</v>
      </c>
      <c r="P37" s="28">
        <f t="shared" ca="1" si="3"/>
        <v>17.828442641424388</v>
      </c>
      <c r="Q37" s="18">
        <f t="shared" ca="1" si="4"/>
        <v>0.85848458682626827</v>
      </c>
      <c r="R37" s="28">
        <f t="shared" ca="1" si="5"/>
        <v>10.843306010928963</v>
      </c>
      <c r="S37" s="7">
        <f t="shared" ca="1" si="6"/>
        <v>-0.19975601395358211</v>
      </c>
      <c r="T37" s="29">
        <f t="shared" ca="1" si="7"/>
        <v>4</v>
      </c>
      <c r="U37" s="29">
        <f t="shared" ca="1" si="8"/>
        <v>2</v>
      </c>
      <c r="V37" s="29">
        <f t="shared" ca="1" si="9"/>
        <v>5</v>
      </c>
      <c r="W37" s="29">
        <f t="shared" ca="1" si="10"/>
        <v>5</v>
      </c>
      <c r="X37" s="29">
        <f t="shared" ca="1" si="12"/>
        <v>2</v>
      </c>
      <c r="Y37" s="29">
        <f t="shared" ca="1" si="11"/>
        <v>5</v>
      </c>
      <c r="Z37" s="29">
        <f t="shared" ca="1" si="13"/>
        <v>4</v>
      </c>
      <c r="AA37" s="29">
        <f t="shared" ca="1" si="14"/>
        <v>5</v>
      </c>
    </row>
    <row r="38" spans="1:27" x14ac:dyDescent="0.25">
      <c r="A38" t="s">
        <v>72</v>
      </c>
      <c r="B38" t="s">
        <v>73</v>
      </c>
      <c r="C38" s="15">
        <f ca="1">VLOOKUP(A38,KGV!A3:S68,18,FALSE)</f>
        <v>10.199999999999999</v>
      </c>
      <c r="D38" s="16">
        <f>VLOOKUP(A38,KGV!A3:S68,15,FALSE)</f>
        <v>12.45</v>
      </c>
      <c r="E38" s="7">
        <f ca="1">VLOOKUP(A38,KGV!A3:S68,19,FALSE)</f>
        <v>-0.18072289156626509</v>
      </c>
      <c r="F38" s="17">
        <f ca="1">VLOOKUP(A38,Dividendenrendite!A3:S68,18,FALSE)</f>
        <v>2.8177777777777777E-2</v>
      </c>
      <c r="G38" s="18">
        <f>VLOOKUP(A38,Dividendenrendite!A3:S68,15,FALSE)</f>
        <v>2.7099999999999996E-2</v>
      </c>
      <c r="H38" s="7">
        <f ca="1">VLOOKUP(A38,Dividendenrendite!A3:S68,19,FALSE)</f>
        <v>3.9770397703977167E-2</v>
      </c>
      <c r="I38" s="17">
        <f ca="1">VLOOKUP(A38,Ausschüttungsquote!A3:S68,18,FALSE)</f>
        <v>0.28736896772049292</v>
      </c>
      <c r="J38" s="18">
        <f>VLOOKUP(A38,Ausschüttungsquote!A3:S68,15,FALSE)</f>
        <v>0.41568888090759304</v>
      </c>
      <c r="K38" s="7">
        <f ca="1">VLOOKUP(A38,Ausschüttungsquote!A3:S68,19,FALSE)</f>
        <v>-0.30869219524691938</v>
      </c>
      <c r="L38" s="24">
        <f ca="1">VLOOKUP(A38,Ergebnis_je_Aktie_verwässert!A3:S68,18,FALSE)</f>
        <v>5.7144444444444442</v>
      </c>
      <c r="M38" s="25">
        <f>VLOOKUP(A38,Ergebnis_je_Aktie_verwässert!A3:S68,15,FALSE)</f>
        <v>3.3969999999999998</v>
      </c>
      <c r="N38" s="7">
        <f ca="1">VLOOKUP(A38,Ergebnis_je_Aktie_verwässert!A3:S68,19,FALSE)</f>
        <v>0.68220325123474956</v>
      </c>
      <c r="O38" s="27">
        <f>VLOOKUP(A38,Ergebnis_je_Aktie_verwässert!A3:AC68,29,FALSE)</f>
        <v>-0.68721461187214605</v>
      </c>
      <c r="P38" s="28">
        <f t="shared" ca="1" si="3"/>
        <v>1.7873947234906142</v>
      </c>
      <c r="Q38" s="18">
        <f t="shared" ca="1" si="4"/>
        <v>-0.47383140315260097</v>
      </c>
      <c r="R38" s="28">
        <f t="shared" ca="1" si="5"/>
        <v>32.610218978102182</v>
      </c>
      <c r="S38" s="7">
        <f t="shared" ca="1" si="6"/>
        <v>1.6192946970363198</v>
      </c>
      <c r="T38" s="29">
        <f t="shared" ca="1" si="7"/>
        <v>4</v>
      </c>
      <c r="U38" s="29">
        <f t="shared" ca="1" si="8"/>
        <v>2</v>
      </c>
      <c r="V38" s="29">
        <f t="shared" ca="1" si="9"/>
        <v>3</v>
      </c>
      <c r="W38" s="29">
        <f t="shared" ca="1" si="10"/>
        <v>5</v>
      </c>
      <c r="X38" s="29">
        <f t="shared" ca="1" si="12"/>
        <v>5</v>
      </c>
      <c r="Y38" s="29">
        <f t="shared" ca="1" si="11"/>
        <v>4</v>
      </c>
      <c r="Z38" s="29">
        <f t="shared" ca="1" si="13"/>
        <v>1</v>
      </c>
      <c r="AA38" s="29">
        <f t="shared" ca="1" si="14"/>
        <v>1</v>
      </c>
    </row>
    <row r="39" spans="1:27" x14ac:dyDescent="0.25">
      <c r="A39" t="s">
        <v>74</v>
      </c>
      <c r="B39" t="s">
        <v>75</v>
      </c>
      <c r="C39" s="15">
        <f ca="1">VLOOKUP(A39,KGV!A3:S68,18,FALSE)</f>
        <v>16.911111111111111</v>
      </c>
      <c r="D39" s="16">
        <f>VLOOKUP(A39,KGV!A3:S68,15,FALSE)</f>
        <v>17.700000000000003</v>
      </c>
      <c r="E39" s="7">
        <f ca="1">VLOOKUP(A39,KGV!A3:S68,19,FALSE)</f>
        <v>-4.4569993722536227E-2</v>
      </c>
      <c r="F39" s="17">
        <f ca="1">VLOOKUP(A39,Dividendenrendite!A3:S68,18,FALSE)</f>
        <v>2.7344444444444442E-2</v>
      </c>
      <c r="G39" s="18">
        <f>VLOOKUP(A39,Dividendenrendite!A3:S68,15,FALSE)</f>
        <v>2.7619999999999995E-2</v>
      </c>
      <c r="H39" s="7">
        <f ca="1">VLOOKUP(A39,Dividendenrendite!A3:S68,19,FALSE)</f>
        <v>-9.9766674712364889E-3</v>
      </c>
      <c r="I39" s="17">
        <f ca="1">VLOOKUP(A39,Ausschüttungsquote!A3:S68,18,FALSE)</f>
        <v>0.46205974505781611</v>
      </c>
      <c r="J39" s="18">
        <f>VLOOKUP(A39,Ausschüttungsquote!A3:S68,15,FALSE)</f>
        <v>0.46652229394906081</v>
      </c>
      <c r="K39" s="7">
        <f ca="1">VLOOKUP(A39,Ausschüttungsquote!A3:S68,19,FALSE)</f>
        <v>-9.5655640665522901E-3</v>
      </c>
      <c r="L39" s="24">
        <f ca="1">VLOOKUP(A39,Ergebnis_je_Aktie_verwässert!A3:S68,18,FALSE)</f>
        <v>6.03</v>
      </c>
      <c r="M39" s="25">
        <f>VLOOKUP(A39,Ergebnis_je_Aktie_verwässert!A3:S68,15,FALSE)</f>
        <v>3.9570000000000007</v>
      </c>
      <c r="N39" s="7">
        <f ca="1">VLOOKUP(A39,Ergebnis_je_Aktie_verwässert!A3:S68,19,FALSE)</f>
        <v>0.52388172858225901</v>
      </c>
      <c r="O39" s="27">
        <f>VLOOKUP(A39,Ergebnis_je_Aktie_verwässert!A3:AC68,29,FALSE)</f>
        <v>-0.26987447698744771</v>
      </c>
      <c r="P39" s="28">
        <f t="shared" ca="1" si="3"/>
        <v>4.4026569037656902</v>
      </c>
      <c r="Q39" s="18">
        <f t="shared" ca="1" si="4"/>
        <v>0.11262494409039414</v>
      </c>
      <c r="R39" s="28">
        <f t="shared" ca="1" si="5"/>
        <v>23.161922954473098</v>
      </c>
      <c r="S39" s="7">
        <f t="shared" ca="1" si="6"/>
        <v>0.3085832177668415</v>
      </c>
      <c r="T39" s="29">
        <f t="shared" ca="1" si="7"/>
        <v>3</v>
      </c>
      <c r="U39" s="29">
        <f t="shared" ca="1" si="8"/>
        <v>2</v>
      </c>
      <c r="V39" s="29">
        <f t="shared" ca="1" si="9"/>
        <v>3</v>
      </c>
      <c r="W39" s="29">
        <f t="shared" ca="1" si="10"/>
        <v>4</v>
      </c>
      <c r="X39" s="29">
        <f t="shared" ca="1" si="12"/>
        <v>3</v>
      </c>
      <c r="Y39" s="29">
        <f t="shared" ca="1" si="11"/>
        <v>4</v>
      </c>
      <c r="Z39" s="29">
        <f t="shared" ca="1" si="13"/>
        <v>1</v>
      </c>
      <c r="AA39" s="29">
        <f t="shared" ca="1" si="14"/>
        <v>2</v>
      </c>
    </row>
    <row r="40" spans="1:27" x14ac:dyDescent="0.25">
      <c r="A40" t="s">
        <v>76</v>
      </c>
      <c r="B40" t="s">
        <v>77</v>
      </c>
      <c r="C40" s="15">
        <f ca="1">VLOOKUP(A40,KGV!A3:S68,18,FALSE)</f>
        <v>17.866666666666667</v>
      </c>
      <c r="D40" s="16">
        <f>VLOOKUP(A40,KGV!A3:S68,15,FALSE)</f>
        <v>12.125</v>
      </c>
      <c r="E40" s="7">
        <f ca="1">VLOOKUP(A40,KGV!A3:S68,19,FALSE)</f>
        <v>0.47353951890034374</v>
      </c>
      <c r="F40" s="17">
        <f ca="1">VLOOKUP(A40,Dividendenrendite!A3:S68,18,FALSE)</f>
        <v>3.7166666666666667E-2</v>
      </c>
      <c r="G40" s="18">
        <f>VLOOKUP(A40,Dividendenrendite!A3:S68,15,FALSE)</f>
        <v>2.4500000000000001E-2</v>
      </c>
      <c r="H40" s="7">
        <f ca="1">VLOOKUP(A40,Dividendenrendite!A3:S68,19,FALSE)</f>
        <v>0.51700680272108834</v>
      </c>
      <c r="I40" s="17">
        <f ca="1">VLOOKUP(A40,Ausschüttungsquote!A3:S68,18,FALSE)</f>
        <v>0.66306450475638656</v>
      </c>
      <c r="J40" s="18">
        <f>VLOOKUP(A40,Ausschüttungsquote!A3:S68,15,FALSE)</f>
        <v>0.31818181818181818</v>
      </c>
      <c r="K40" s="7">
        <f ca="1">VLOOKUP(A40,Ausschüttungsquote!A3:S68,19,FALSE)</f>
        <v>1.0839170149486437</v>
      </c>
      <c r="L40" s="24">
        <f ca="1">VLOOKUP(A40,Ergebnis_je_Aktie_verwässert!A3:S68,18,FALSE)</f>
        <v>3.3144444444444443</v>
      </c>
      <c r="M40" s="25">
        <f>VLOOKUP(A40,Ergebnis_je_Aktie_verwässert!A3:S68,15,FALSE)</f>
        <v>4.0600000000000005</v>
      </c>
      <c r="N40" s="7">
        <f ca="1">VLOOKUP(A40,Ergebnis_je_Aktie_verwässert!A3:S68,19,FALSE)</f>
        <v>-0.18363437328954579</v>
      </c>
      <c r="O40" s="27">
        <f>VLOOKUP(A40,Ergebnis_je_Aktie_verwässert!A3:AC68,29,FALSE)</f>
        <v>-0.49832775919732442</v>
      </c>
      <c r="P40" s="28">
        <f t="shared" ca="1" si="3"/>
        <v>1.6627647714604235</v>
      </c>
      <c r="Q40" s="18">
        <f t="shared" ca="1" si="4"/>
        <v>-0.59045202673388597</v>
      </c>
      <c r="R40" s="28">
        <f t="shared" ca="1" si="5"/>
        <v>35.614222222222224</v>
      </c>
      <c r="S40" s="7">
        <f t="shared" ca="1" si="6"/>
        <v>1.9372554410080185</v>
      </c>
      <c r="T40" s="29">
        <f t="shared" ca="1" si="7"/>
        <v>1</v>
      </c>
      <c r="U40" s="29">
        <f t="shared" ca="1" si="8"/>
        <v>3</v>
      </c>
      <c r="V40" s="29">
        <f t="shared" ca="1" si="9"/>
        <v>5</v>
      </c>
      <c r="W40" s="29">
        <f t="shared" ca="1" si="10"/>
        <v>2</v>
      </c>
      <c r="X40" s="29">
        <f t="shared" ca="1" si="12"/>
        <v>1</v>
      </c>
      <c r="Y40" s="29">
        <f t="shared" ca="1" si="11"/>
        <v>1</v>
      </c>
      <c r="Z40" s="29">
        <f t="shared" ca="1" si="13"/>
        <v>1</v>
      </c>
      <c r="AA40" s="29">
        <f t="shared" ca="1" si="14"/>
        <v>1</v>
      </c>
    </row>
    <row r="41" spans="1:27" x14ac:dyDescent="0.25">
      <c r="A41" t="s">
        <v>78</v>
      </c>
      <c r="B41" t="s">
        <v>79</v>
      </c>
      <c r="C41" s="15">
        <f ca="1">VLOOKUP(A41,KGV!A3:S68,18,FALSE)</f>
        <v>16.422222222222224</v>
      </c>
      <c r="D41" s="16">
        <f>VLOOKUP(A41,KGV!A3:S68,15,FALSE)</f>
        <v>16.45</v>
      </c>
      <c r="E41" s="7">
        <f ca="1">VLOOKUP(A41,KGV!A3:S68,19,FALSE)</f>
        <v>-1.6886187098951178E-3</v>
      </c>
      <c r="F41" s="17">
        <f ca="1">VLOOKUP(A41,Dividendenrendite!A3:S68,18,FALSE)</f>
        <v>3.478888888888889E-2</v>
      </c>
      <c r="G41" s="18">
        <f>VLOOKUP(A41,Dividendenrendite!A3:S68,15,FALSE)</f>
        <v>2.6350000000000002E-2</v>
      </c>
      <c r="H41" s="7">
        <f ca="1">VLOOKUP(A41,Dividendenrendite!A3:S68,19,FALSE)</f>
        <v>0.3202614379084967</v>
      </c>
      <c r="I41" s="17">
        <f ca="1">VLOOKUP(A41,Ausschüttungsquote!A3:S68,18,FALSE)</f>
        <v>0.57056831408113262</v>
      </c>
      <c r="J41" s="18">
        <f>VLOOKUP(A41,Ausschüttungsquote!A3:S68,15,FALSE)</f>
        <v>0.47500562900461041</v>
      </c>
      <c r="K41" s="7">
        <f ca="1">VLOOKUP(A41,Ausschüttungsquote!A3:S68,19,FALSE)</f>
        <v>0.20118221604400111</v>
      </c>
      <c r="L41" s="24">
        <f ca="1">VLOOKUP(A41,Ergebnis_je_Aktie_verwässert!A3:S68,18,FALSE)</f>
        <v>6.0288888888888881</v>
      </c>
      <c r="M41" s="25">
        <f>VLOOKUP(A41,Ergebnis_je_Aktie_verwässert!A3:S68,15,FALSE)</f>
        <v>3.7269999999999994</v>
      </c>
      <c r="N41" s="7">
        <f ca="1">VLOOKUP(A41,Ergebnis_je_Aktie_verwässert!A3:S68,19,FALSE)</f>
        <v>0.61762513788271778</v>
      </c>
      <c r="O41" s="27">
        <f>VLOOKUP(A41,Ergebnis_je_Aktie_verwässert!A3:AC68,29,FALSE)</f>
        <v>-0.30035335689045939</v>
      </c>
      <c r="P41" s="28">
        <f t="shared" ca="1" si="3"/>
        <v>4.2180918727915184</v>
      </c>
      <c r="Q41" s="18">
        <f t="shared" ca="1" si="4"/>
        <v>0.13176599752925111</v>
      </c>
      <c r="R41" s="28">
        <f t="shared" ca="1" si="5"/>
        <v>23.472166105499443</v>
      </c>
      <c r="S41" s="7">
        <f t="shared" ca="1" si="6"/>
        <v>0.42687939851060452</v>
      </c>
      <c r="T41" s="29">
        <f t="shared" ca="1" si="7"/>
        <v>3</v>
      </c>
      <c r="U41" s="29">
        <f t="shared" ca="1" si="8"/>
        <v>3</v>
      </c>
      <c r="V41" s="29">
        <f t="shared" ca="1" si="9"/>
        <v>5</v>
      </c>
      <c r="W41" s="29">
        <f t="shared" ca="1" si="10"/>
        <v>3</v>
      </c>
      <c r="X41" s="29">
        <f t="shared" ca="1" si="12"/>
        <v>2</v>
      </c>
      <c r="Y41" s="29">
        <f t="shared" ca="1" si="11"/>
        <v>4</v>
      </c>
      <c r="Z41" s="29">
        <f t="shared" ca="1" si="13"/>
        <v>1</v>
      </c>
      <c r="AA41" s="29">
        <f t="shared" ca="1" si="14"/>
        <v>2</v>
      </c>
    </row>
    <row r="42" spans="1:27" x14ac:dyDescent="0.25">
      <c r="A42" t="s">
        <v>80</v>
      </c>
      <c r="B42" t="s">
        <v>81</v>
      </c>
      <c r="C42" s="15">
        <f ca="1">VLOOKUP(A42,KGV!A3:S68,18,FALSE)</f>
        <v>25.533333333333331</v>
      </c>
      <c r="D42" s="16">
        <f>VLOOKUP(A42,KGV!A3:S68,15,FALSE)</f>
        <v>19.350000000000001</v>
      </c>
      <c r="E42" s="7">
        <f ca="1">VLOOKUP(A42,KGV!A3:S68,19,FALSE)</f>
        <v>0.31955211024978447</v>
      </c>
      <c r="F42" s="17">
        <f ca="1">VLOOKUP(A42,Dividendenrendite!A3:S68,18,FALSE)</f>
        <v>3.0544444444444444E-2</v>
      </c>
      <c r="G42" s="18">
        <f>VLOOKUP(A42,Dividendenrendite!A3:S68,15,FALSE)</f>
        <v>4.0500000000000001E-2</v>
      </c>
      <c r="H42" s="7">
        <f ca="1">VLOOKUP(A42,Dividendenrendite!A3:S68,19,FALSE)</f>
        <v>-0.24581618655692739</v>
      </c>
      <c r="I42" s="17">
        <f ca="1">VLOOKUP(A42,Ausschüttungsquote!A3:S68,18,FALSE)</f>
        <v>0.7770905984882055</v>
      </c>
      <c r="J42" s="18">
        <f>VLOOKUP(A42,Ausschüttungsquote!A3:S68,15,FALSE)</f>
        <v>1.1948119841607971</v>
      </c>
      <c r="K42" s="7">
        <f ca="1">VLOOKUP(A42,Ausschüttungsquote!A3:S68,19,FALSE)</f>
        <v>-0.34961265137124276</v>
      </c>
      <c r="L42" s="24">
        <f ca="1">VLOOKUP(A42,Ergebnis_je_Aktie_verwässert!A3:S68,18,FALSE)</f>
        <v>2.29</v>
      </c>
      <c r="M42" s="25">
        <f>VLOOKUP(A42,Ergebnis_je_Aktie_verwässert!A3:S68,15,FALSE)</f>
        <v>2.3290000000000002</v>
      </c>
      <c r="N42" s="7">
        <f ca="1">VLOOKUP(A42,Ergebnis_je_Aktie_verwässert!A3:S68,19,FALSE)</f>
        <v>-1.6745384285100973E-2</v>
      </c>
      <c r="O42" s="27">
        <f>VLOOKUP(A42,Ergebnis_je_Aktie_verwässert!A3:AC68,29,FALSE)</f>
        <v>-0.95044247787610625</v>
      </c>
      <c r="P42" s="28">
        <f t="shared" ca="1" si="3"/>
        <v>0.11348672566371669</v>
      </c>
      <c r="Q42" s="18">
        <f t="shared" ca="1" si="4"/>
        <v>-0.95127233762828822</v>
      </c>
      <c r="R42" s="28">
        <f t="shared" ca="1" si="5"/>
        <v>515.22619047619105</v>
      </c>
      <c r="S42" s="7">
        <f t="shared" ca="1" si="6"/>
        <v>25.62667651039747</v>
      </c>
      <c r="T42" s="29">
        <f t="shared" ca="1" si="7"/>
        <v>1</v>
      </c>
      <c r="U42" s="29">
        <f t="shared" ca="1" si="8"/>
        <v>3</v>
      </c>
      <c r="V42" s="29">
        <f t="shared" ca="1" si="9"/>
        <v>2</v>
      </c>
      <c r="W42" s="29">
        <f t="shared" ca="1" si="10"/>
        <v>1</v>
      </c>
      <c r="X42" s="29">
        <f t="shared" ca="1" si="12"/>
        <v>5</v>
      </c>
      <c r="Y42" s="29">
        <f t="shared" ca="1" si="11"/>
        <v>1</v>
      </c>
      <c r="Z42" s="29">
        <f t="shared" ca="1" si="13"/>
        <v>1</v>
      </c>
      <c r="AA42" s="29">
        <f t="shared" ca="1" si="14"/>
        <v>1</v>
      </c>
    </row>
    <row r="43" spans="1:27" x14ac:dyDescent="0.25">
      <c r="A43" t="s">
        <v>82</v>
      </c>
      <c r="B43" t="s">
        <v>83</v>
      </c>
      <c r="C43" s="15">
        <f ca="1">VLOOKUP(A43,KGV!A3:S68,18,FALSE)</f>
        <v>16.088888888888889</v>
      </c>
      <c r="D43" s="16">
        <f>VLOOKUP(A43,KGV!A3:S68,15,FALSE)</f>
        <v>14.85</v>
      </c>
      <c r="E43" s="7">
        <f ca="1">VLOOKUP(A43,KGV!A3:S68,19,FALSE)</f>
        <v>8.3426861204638936E-2</v>
      </c>
      <c r="F43" s="17">
        <f ca="1">VLOOKUP(A43,Dividendenrendite!A3:S68,18,FALSE)</f>
        <v>2.3844444444444446E-2</v>
      </c>
      <c r="G43" s="18">
        <f>VLOOKUP(A43,Dividendenrendite!A3:S68,15,FALSE)</f>
        <v>3.09E-2</v>
      </c>
      <c r="H43" s="7">
        <f ca="1">VLOOKUP(A43,Dividendenrendite!A3:S68,19,FALSE)</f>
        <v>-0.22833513124775262</v>
      </c>
      <c r="I43" s="17">
        <f ca="1">VLOOKUP(A43,Ausschüttungsquote!A3:S68,18,FALSE)</f>
        <v>0.38318858668330824</v>
      </c>
      <c r="J43" s="18">
        <f>VLOOKUP(A43,Ausschüttungsquote!A3:S68,15,FALSE)</f>
        <v>0.56208126090466537</v>
      </c>
      <c r="K43" s="7">
        <f ca="1">VLOOKUP(A43,Ausschüttungsquote!A3:S68,19,FALSE)</f>
        <v>-0.31826834777133606</v>
      </c>
      <c r="L43" s="24">
        <f ca="1">VLOOKUP(A43,Ergebnis_je_Aktie_verwässert!A3:S68,18,FALSE)</f>
        <v>2.7855555555555558</v>
      </c>
      <c r="M43" s="25">
        <f>VLOOKUP(A43,Ergebnis_je_Aktie_verwässert!A3:S68,15,FALSE)</f>
        <v>1.7349999999999999</v>
      </c>
      <c r="N43" s="7">
        <f ca="1">VLOOKUP(A43,Ergebnis_je_Aktie_verwässert!A3:S68,19,FALSE)</f>
        <v>0.60550752481588233</v>
      </c>
      <c r="O43" s="27">
        <f>VLOOKUP(A43,Ergebnis_je_Aktie_verwässert!A3:AC68,29,FALSE)</f>
        <v>-0.25650557620817838</v>
      </c>
      <c r="P43" s="28">
        <f t="shared" ca="1" si="3"/>
        <v>2.0710450227178856</v>
      </c>
      <c r="Q43" s="18">
        <f t="shared" ca="1" si="4"/>
        <v>0.1936858920564184</v>
      </c>
      <c r="R43" s="28">
        <f t="shared" ca="1" si="5"/>
        <v>21.639555555555553</v>
      </c>
      <c r="S43" s="7">
        <f t="shared" ca="1" si="6"/>
        <v>0.4572091283202393</v>
      </c>
      <c r="T43" s="29">
        <f t="shared" ca="1" si="7"/>
        <v>2</v>
      </c>
      <c r="U43" s="29">
        <f t="shared" ca="1" si="8"/>
        <v>2</v>
      </c>
      <c r="V43" s="29">
        <f t="shared" ca="1" si="9"/>
        <v>2</v>
      </c>
      <c r="W43" s="29">
        <f t="shared" ca="1" si="10"/>
        <v>5</v>
      </c>
      <c r="X43" s="29">
        <f t="shared" ca="1" si="12"/>
        <v>5</v>
      </c>
      <c r="Y43" s="29">
        <f t="shared" ca="1" si="11"/>
        <v>4</v>
      </c>
      <c r="Z43" s="29">
        <f t="shared" ca="1" si="13"/>
        <v>1</v>
      </c>
      <c r="AA43" s="29">
        <f t="shared" ca="1" si="14"/>
        <v>2</v>
      </c>
    </row>
    <row r="44" spans="1:27" x14ac:dyDescent="0.25">
      <c r="A44" t="s">
        <v>84</v>
      </c>
      <c r="B44" t="s">
        <v>85</v>
      </c>
      <c r="C44" s="15">
        <f ca="1">VLOOKUP(A44,KGV!A3:S68,18,FALSE)</f>
        <v>22.411111111111111</v>
      </c>
      <c r="D44" s="16">
        <f>VLOOKUP(A44,KGV!A3:S68,15,FALSE)</f>
        <v>16</v>
      </c>
      <c r="E44" s="7">
        <f ca="1">VLOOKUP(A44,KGV!A3:S68,19,FALSE)</f>
        <v>0.40069444444444446</v>
      </c>
      <c r="F44" s="17">
        <f ca="1">VLOOKUP(A44,Dividendenrendite!A3:S68,18,FALSE)</f>
        <v>1.5722222222222221E-2</v>
      </c>
      <c r="G44" s="18">
        <f>VLOOKUP(A44,Dividendenrendite!A3:S68,15,FALSE)</f>
        <v>3.2944444444444443E-2</v>
      </c>
      <c r="H44" s="7">
        <f ca="1">VLOOKUP(A44,Dividendenrendite!A3:S68,19,FALSE)</f>
        <v>-0.52276559865092753</v>
      </c>
      <c r="I44" s="17">
        <f ca="1">VLOOKUP(A44,Ausschüttungsquote!A3:S68,18,FALSE)</f>
        <v>0.35247845649355602</v>
      </c>
      <c r="J44" s="18">
        <f>VLOOKUP(A44,Ausschüttungsquote!A3:S68,15,FALSE)</f>
        <v>0.53150088834449383</v>
      </c>
      <c r="K44" s="7">
        <f ca="1">VLOOKUP(A44,Ausschüttungsquote!A3:S68,19,FALSE)</f>
        <v>-0.3368243323328256</v>
      </c>
      <c r="L44" s="24">
        <f ca="1">VLOOKUP(A44,Ergebnis_je_Aktie_verwässert!A3:S68,18,FALSE)</f>
        <v>1.7333333333333332</v>
      </c>
      <c r="M44" s="25">
        <f>VLOOKUP(A44,Ergebnis_je_Aktie_verwässert!A3:S68,15,FALSE)</f>
        <v>1.9144444444444442</v>
      </c>
      <c r="N44" s="7">
        <f ca="1">VLOOKUP(A44,Ergebnis_je_Aktie_verwässert!A3:S68,19,FALSE)</f>
        <v>-9.460243760882181E-2</v>
      </c>
      <c r="O44" s="27">
        <f>VLOOKUP(A44,Ergebnis_je_Aktie_verwässert!A3:AC68,29,FALSE)</f>
        <v>-0.16736401673640167</v>
      </c>
      <c r="P44" s="28">
        <f t="shared" ca="1" si="3"/>
        <v>1.4432357043235704</v>
      </c>
      <c r="Q44" s="18">
        <f t="shared" ca="1" si="4"/>
        <v>-0.2461334103939562</v>
      </c>
      <c r="R44" s="28">
        <f t="shared" ca="1" si="5"/>
        <v>26.915857063093245</v>
      </c>
      <c r="S44" s="7">
        <f t="shared" ca="1" si="6"/>
        <v>0.68224106644332783</v>
      </c>
      <c r="T44" s="29">
        <f t="shared" ca="1" si="7"/>
        <v>1</v>
      </c>
      <c r="U44" s="29">
        <f t="shared" ca="1" si="8"/>
        <v>1</v>
      </c>
      <c r="V44" s="29">
        <f t="shared" ca="1" si="9"/>
        <v>1</v>
      </c>
      <c r="W44" s="29">
        <f t="shared" ca="1" si="10"/>
        <v>5</v>
      </c>
      <c r="X44" s="29">
        <f t="shared" ca="1" si="12"/>
        <v>5</v>
      </c>
      <c r="Y44" s="29">
        <f t="shared" ca="1" si="11"/>
        <v>1</v>
      </c>
      <c r="Z44" s="29">
        <f t="shared" ca="1" si="13"/>
        <v>1</v>
      </c>
      <c r="AA44" s="29">
        <f t="shared" ca="1" si="14"/>
        <v>1</v>
      </c>
    </row>
    <row r="45" spans="1:27" x14ac:dyDescent="0.25">
      <c r="A45" t="s">
        <v>86</v>
      </c>
      <c r="B45" t="s">
        <v>87</v>
      </c>
      <c r="C45" s="15">
        <f ca="1">VLOOKUP(A45,KGV!A3:S68,18,FALSE)</f>
        <v>20.9</v>
      </c>
      <c r="D45" s="16">
        <f>VLOOKUP(A45,KGV!A3:S68,15,FALSE)</f>
        <v>28.4</v>
      </c>
      <c r="E45" s="7">
        <f ca="1">VLOOKUP(A45,KGV!A3:S68,19,FALSE)</f>
        <v>-0.2640845070422535</v>
      </c>
      <c r="F45" s="17">
        <f ca="1">VLOOKUP(A45,Dividendenrendite!A3:S68,18,FALSE)</f>
        <v>1.4933333333333333E-2</v>
      </c>
      <c r="G45" s="18">
        <f>VLOOKUP(A45,Dividendenrendite!A3:S68,15,FALSE)</f>
        <v>1.3290000000000001E-2</v>
      </c>
      <c r="H45" s="7">
        <f ca="1">VLOOKUP(A45,Dividendenrendite!A3:S68,19,FALSE)</f>
        <v>0.12365186857286159</v>
      </c>
      <c r="I45" s="17">
        <f ca="1">VLOOKUP(A45,Ausschüttungsquote!A3:S68,18,FALSE)</f>
        <v>0.31237750270091602</v>
      </c>
      <c r="J45" s="18">
        <f>VLOOKUP(A45,Ausschüttungsquote!A3:S68,15,FALSE)</f>
        <v>0.41329426770996341</v>
      </c>
      <c r="K45" s="7">
        <f ca="1">VLOOKUP(A45,Ausschüttungsquote!A3:S68,19,FALSE)</f>
        <v>-0.24417654173676451</v>
      </c>
      <c r="L45" s="24">
        <f ca="1">VLOOKUP(A45,Ergebnis_je_Aktie_verwässert!A3:S68,18,FALSE)</f>
        <v>5.778888888888889</v>
      </c>
      <c r="M45" s="25">
        <f>VLOOKUP(A45,Ergebnis_je_Aktie_verwässert!A3:S68,15,FALSE)</f>
        <v>2.4790000000000001</v>
      </c>
      <c r="N45" s="7">
        <f ca="1">VLOOKUP(A45,Ergebnis_je_Aktie_verwässert!A3:S68,19,FALSE)</f>
        <v>1.3311371072565104</v>
      </c>
      <c r="O45" s="27">
        <f>VLOOKUP(A45,Ergebnis_je_Aktie_verwässert!A3:AC68,29,FALSE)</f>
        <v>-0.47105263157894739</v>
      </c>
      <c r="P45" s="28">
        <f t="shared" ca="1" si="3"/>
        <v>3.0567280701754385</v>
      </c>
      <c r="Q45" s="18">
        <f t="shared" ca="1" si="4"/>
        <v>0.23304883831199619</v>
      </c>
      <c r="R45" s="28">
        <f t="shared" ca="1" si="5"/>
        <v>39.512437810945272</v>
      </c>
      <c r="S45" s="7">
        <f t="shared" ca="1" si="6"/>
        <v>0.39128302151215744</v>
      </c>
      <c r="T45" s="29">
        <f t="shared" ca="1" si="7"/>
        <v>5</v>
      </c>
      <c r="U45" s="29">
        <f t="shared" ca="1" si="8"/>
        <v>1</v>
      </c>
      <c r="V45" s="29">
        <f t="shared" ca="1" si="9"/>
        <v>4</v>
      </c>
      <c r="W45" s="29">
        <f t="shared" ca="1" si="10"/>
        <v>5</v>
      </c>
      <c r="X45" s="29">
        <f t="shared" ca="1" si="12"/>
        <v>4</v>
      </c>
      <c r="Y45" s="29">
        <f t="shared" ca="1" si="11"/>
        <v>5</v>
      </c>
      <c r="Z45" s="29">
        <f t="shared" ca="1" si="13"/>
        <v>1</v>
      </c>
      <c r="AA45" s="29">
        <f t="shared" ca="1" si="14"/>
        <v>2</v>
      </c>
    </row>
    <row r="46" spans="1:27" x14ac:dyDescent="0.25">
      <c r="A46" t="s">
        <v>88</v>
      </c>
      <c r="B46" t="s">
        <v>89</v>
      </c>
      <c r="C46" s="15">
        <f ca="1">VLOOKUP(A46,KGV!A3:S68,18,FALSE)</f>
        <v>15.735555555555557</v>
      </c>
      <c r="D46" s="16">
        <f>VLOOKUP(A46,KGV!A3:S68,15,FALSE)</f>
        <v>20.65</v>
      </c>
      <c r="E46" s="7">
        <f ca="1">VLOOKUP(A46,KGV!A3:S68,19,FALSE)</f>
        <v>-0.23798762442830224</v>
      </c>
      <c r="F46" s="17">
        <f ca="1">VLOOKUP(A46,Dividendenrendite!A3:S68,18,FALSE)</f>
        <v>1.1722222222222222E-2</v>
      </c>
      <c r="G46" s="18">
        <f>VLOOKUP(A46,Dividendenrendite!A3:S68,15,FALSE)</f>
        <v>3.5599999999999998E-3</v>
      </c>
      <c r="H46" s="7">
        <f ca="1">VLOOKUP(A46,Dividendenrendite!A3:S68,19,FALSE)</f>
        <v>2.2927590511860179</v>
      </c>
      <c r="I46" s="17">
        <f ca="1">VLOOKUP(A46,Ausschüttungsquote!A3:S68,18,FALSE)</f>
        <v>0.18607191304194631</v>
      </c>
      <c r="J46" s="18">
        <f>VLOOKUP(A46,Ausschüttungsquote!A3:S68,15,FALSE)</f>
        <v>0.11842033224981634</v>
      </c>
      <c r="K46" s="7">
        <f ca="1">VLOOKUP(A46,Ausschüttungsquote!A3:S68,19,FALSE)</f>
        <v>0.5712834908232991</v>
      </c>
      <c r="L46" s="24">
        <f ca="1">VLOOKUP(A46,Ergebnis_je_Aktie_verwässert!A3:S68,18,FALSE)</f>
        <v>2.5299999999999998</v>
      </c>
      <c r="M46" s="25">
        <f>VLOOKUP(A46,Ergebnis_je_Aktie_verwässert!A3:S68,15,FALSE)</f>
        <v>1.1750000000000003</v>
      </c>
      <c r="N46" s="7">
        <f ca="1">VLOOKUP(A46,Ergebnis_je_Aktie_verwässert!A3:S68,19,FALSE)</f>
        <v>1.1531914893617015</v>
      </c>
      <c r="O46" s="27">
        <f>VLOOKUP(A46,Ergebnis_je_Aktie_verwässert!A3:AC68,29,FALSE)</f>
        <v>2.8301886792452935E-2</v>
      </c>
      <c r="P46" s="28">
        <f t="shared" ca="1" si="3"/>
        <v>2.5299999999999998</v>
      </c>
      <c r="Q46" s="18">
        <f t="shared" ca="1" si="4"/>
        <v>1.1531914893617015</v>
      </c>
      <c r="R46" s="28">
        <f t="shared" ca="1" si="5"/>
        <v>15.735555555555557</v>
      </c>
      <c r="S46" s="7">
        <f t="shared" ca="1" si="6"/>
        <v>-0.23798762442830224</v>
      </c>
      <c r="T46" s="29">
        <f t="shared" ca="1" si="7"/>
        <v>4</v>
      </c>
      <c r="U46" s="29">
        <f t="shared" ca="1" si="8"/>
        <v>1</v>
      </c>
      <c r="V46" s="29">
        <f t="shared" ca="1" si="9"/>
        <v>5</v>
      </c>
      <c r="W46" s="29">
        <f t="shared" ca="1" si="10"/>
        <v>5</v>
      </c>
      <c r="X46" s="29">
        <f t="shared" ca="1" si="12"/>
        <v>1</v>
      </c>
      <c r="Y46" s="29">
        <f t="shared" ca="1" si="11"/>
        <v>5</v>
      </c>
      <c r="Z46" s="29">
        <f t="shared" ca="1" si="13"/>
        <v>4</v>
      </c>
      <c r="AA46" s="29">
        <f t="shared" ca="1" si="14"/>
        <v>5</v>
      </c>
    </row>
    <row r="47" spans="1:27" x14ac:dyDescent="0.25">
      <c r="A47" t="s">
        <v>90</v>
      </c>
      <c r="B47" t="s">
        <v>91</v>
      </c>
      <c r="C47" s="15">
        <f ca="1">VLOOKUP(A47,KGV!A3:S68,18,FALSE)</f>
        <v>19.166666666666664</v>
      </c>
      <c r="D47" s="16">
        <f>VLOOKUP(A47,KGV!A3:S68,15,FALSE)</f>
        <v>17.8</v>
      </c>
      <c r="E47" s="7">
        <f ca="1">VLOOKUP(A47,KGV!A3:S68,19,FALSE)</f>
        <v>7.6779026217228319E-2</v>
      </c>
      <c r="F47" s="17">
        <f ca="1">VLOOKUP(A47,Dividendenrendite!A3:S68,18,FALSE)</f>
        <v>2.9233333333333333E-2</v>
      </c>
      <c r="G47" s="18">
        <f>VLOOKUP(A47,Dividendenrendite!A3:S68,15,FALSE)</f>
        <v>2.4759999999999997E-2</v>
      </c>
      <c r="H47" s="7">
        <f ca="1">VLOOKUP(A47,Dividendenrendite!A3:S68,19,FALSE)</f>
        <v>0.18066774367259031</v>
      </c>
      <c r="I47" s="17">
        <f ca="1">VLOOKUP(A47,Ausschüttungsquote!A3:S68,18,FALSE)</f>
        <v>0.5581439141515111</v>
      </c>
      <c r="J47" s="18">
        <f>VLOOKUP(A47,Ausschüttungsquote!A3:S68,15,FALSE)</f>
        <v>0.45741997504804421</v>
      </c>
      <c r="K47" s="7">
        <f ca="1">VLOOKUP(A47,Ausschüttungsquote!A3:S68,19,FALSE)</f>
        <v>0.22020013247757175</v>
      </c>
      <c r="L47" s="24">
        <f ca="1">VLOOKUP(A47,Ergebnis_je_Aktie_verwässert!A3:S68,18,FALSE)</f>
        <v>4.7155555555555555</v>
      </c>
      <c r="M47" s="25">
        <f>VLOOKUP(A47,Ergebnis_je_Aktie_verwässert!A3:S68,15,FALSE)</f>
        <v>3.4729999999999999</v>
      </c>
      <c r="N47" s="7">
        <f ca="1">VLOOKUP(A47,Ergebnis_je_Aktie_verwässert!A3:S68,19,FALSE)</f>
        <v>0.35777585820776148</v>
      </c>
      <c r="O47" s="27">
        <f>VLOOKUP(A47,Ergebnis_je_Aktie_verwässert!A3:AC68,29,FALSE)</f>
        <v>-5.8651026392961936E-2</v>
      </c>
      <c r="P47" s="28">
        <f t="shared" ca="1" si="3"/>
        <v>4.4389833822091882</v>
      </c>
      <c r="Q47" s="18">
        <f t="shared" ca="1" si="4"/>
        <v>0.27814091051229139</v>
      </c>
      <c r="R47" s="28">
        <f t="shared" ca="1" si="5"/>
        <v>20.360851505711317</v>
      </c>
      <c r="S47" s="7">
        <f t="shared" ca="1" si="6"/>
        <v>0.14386806211861325</v>
      </c>
      <c r="T47" s="29">
        <f t="shared" ca="1" si="7"/>
        <v>2</v>
      </c>
      <c r="U47" s="29">
        <f t="shared" ca="1" si="8"/>
        <v>2</v>
      </c>
      <c r="V47" s="29">
        <f t="shared" ca="1" si="9"/>
        <v>4</v>
      </c>
      <c r="W47" s="29">
        <f t="shared" ca="1" si="10"/>
        <v>3</v>
      </c>
      <c r="X47" s="29">
        <f t="shared" ca="1" si="12"/>
        <v>2</v>
      </c>
      <c r="Y47" s="29">
        <f t="shared" ca="1" si="11"/>
        <v>3</v>
      </c>
      <c r="Z47" s="29">
        <f t="shared" ca="1" si="13"/>
        <v>2</v>
      </c>
      <c r="AA47" s="29">
        <f t="shared" ca="1" si="14"/>
        <v>3</v>
      </c>
    </row>
    <row r="48" spans="1:27" x14ac:dyDescent="0.25">
      <c r="A48" t="s">
        <v>92</v>
      </c>
      <c r="B48" t="s">
        <v>93</v>
      </c>
      <c r="C48" s="15">
        <f ca="1">VLOOKUP(A48,KGV!A3:S68,18,FALSE)</f>
        <v>19.866666666666667</v>
      </c>
      <c r="D48" s="16">
        <f>VLOOKUP(A48,KGV!A3:S68,15,FALSE)</f>
        <v>15.85</v>
      </c>
      <c r="E48" s="7">
        <f ca="1">VLOOKUP(A48,KGV!A3:S68,19,FALSE)</f>
        <v>0.25341745531019977</v>
      </c>
      <c r="F48" s="17">
        <f ca="1">VLOOKUP(A48,Dividendenrendite!A3:S68,18,FALSE)</f>
        <v>3.412222222222222E-2</v>
      </c>
      <c r="G48" s="18">
        <f>VLOOKUP(A48,Dividendenrendite!A3:S68,15,FALSE)</f>
        <v>4.0680000000000008E-2</v>
      </c>
      <c r="H48" s="7">
        <f ca="1">VLOOKUP(A48,Dividendenrendite!A3:S68,19,FALSE)</f>
        <v>-0.16120397683819532</v>
      </c>
      <c r="I48" s="17">
        <f ca="1">VLOOKUP(A48,Ausschüttungsquote!A3:S68,18,FALSE)</f>
        <v>0.68083708708708701</v>
      </c>
      <c r="J48" s="18">
        <f>VLOOKUP(A48,Ausschüttungsquote!A3:S68,15,FALSE)</f>
        <v>0.63134042622498387</v>
      </c>
      <c r="K48" s="7">
        <f ca="1">VLOOKUP(A48,Ausschüttungsquote!A3:S68,19,FALSE)</f>
        <v>7.8399321199914107E-2</v>
      </c>
      <c r="L48" s="24">
        <f ca="1">VLOOKUP(A48,Ergebnis_je_Aktie_verwässert!A3:S68,18,FALSE)</f>
        <v>1.5466666666666666</v>
      </c>
      <c r="M48" s="25">
        <f>VLOOKUP(A48,Ergebnis_je_Aktie_verwässert!A3:S68,15,FALSE)</f>
        <v>1.6259999999999999</v>
      </c>
      <c r="N48" s="7">
        <f ca="1">VLOOKUP(A48,Ergebnis_je_Aktie_verwässert!A3:S68,19,FALSE)</f>
        <v>-4.8790487904879054E-2</v>
      </c>
      <c r="O48" s="27">
        <f>VLOOKUP(A48,Ergebnis_je_Aktie_verwässert!A3:AC68,29,FALSE)</f>
        <v>-0.56015037593984962</v>
      </c>
      <c r="P48" s="28">
        <f t="shared" ca="1" si="3"/>
        <v>0.68030075187969918</v>
      </c>
      <c r="Q48" s="18">
        <f t="shared" ca="1" si="4"/>
        <v>-0.58161085370252197</v>
      </c>
      <c r="R48" s="28">
        <f t="shared" ca="1" si="5"/>
        <v>45.166951566951568</v>
      </c>
      <c r="S48" s="7">
        <f t="shared" ca="1" si="6"/>
        <v>1.8496499411325913</v>
      </c>
      <c r="T48" s="29">
        <f t="shared" ca="1" si="7"/>
        <v>1</v>
      </c>
      <c r="U48" s="29">
        <f t="shared" ca="1" si="8"/>
        <v>3</v>
      </c>
      <c r="V48" s="29">
        <f t="shared" ca="1" si="9"/>
        <v>2</v>
      </c>
      <c r="W48" s="29">
        <f t="shared" ca="1" si="10"/>
        <v>2</v>
      </c>
      <c r="X48" s="29">
        <f t="shared" ca="1" si="12"/>
        <v>2</v>
      </c>
      <c r="Y48" s="29">
        <f t="shared" ca="1" si="11"/>
        <v>1</v>
      </c>
      <c r="Z48" s="29">
        <f t="shared" ca="1" si="13"/>
        <v>1</v>
      </c>
      <c r="AA48" s="29">
        <f t="shared" ca="1" si="14"/>
        <v>1</v>
      </c>
    </row>
    <row r="49" spans="1:27" x14ac:dyDescent="0.25">
      <c r="A49" t="s">
        <v>94</v>
      </c>
      <c r="B49" t="s">
        <v>95</v>
      </c>
      <c r="C49" s="15">
        <f ca="1">VLOOKUP(A49,KGV!A3:S68,18,FALSE)</f>
        <v>16.055555555555557</v>
      </c>
      <c r="D49" s="16">
        <f>VLOOKUP(A49,KGV!A3:S68,15,FALSE)</f>
        <v>15.55</v>
      </c>
      <c r="E49" s="7">
        <f ca="1">VLOOKUP(A49,KGV!A3:S68,19,FALSE)</f>
        <v>3.2511611289746334E-2</v>
      </c>
      <c r="F49" s="17">
        <f ca="1">VLOOKUP(A49,Dividendenrendite!A3:S68,18,FALSE)</f>
        <v>4.5666666666666661E-2</v>
      </c>
      <c r="G49" s="18">
        <f>VLOOKUP(A49,Dividendenrendite!A3:S68,15,FALSE)</f>
        <v>4.0233333333333336E-2</v>
      </c>
      <c r="H49" s="7">
        <f ca="1">VLOOKUP(A49,Dividendenrendite!A3:S68,19,FALSE)</f>
        <v>0.13504556752278352</v>
      </c>
      <c r="I49" s="17">
        <f ca="1">VLOOKUP(A49,Ausschüttungsquote!A3:S68,18,FALSE)</f>
        <v>0.73363257894416889</v>
      </c>
      <c r="J49" s="18">
        <f>VLOOKUP(A49,Ausschüttungsquote!A3:S68,15,FALSE)</f>
        <v>0.61700474244224035</v>
      </c>
      <c r="K49" s="7">
        <f ca="1">VLOOKUP(A49,Ausschüttungsquote!A3:S68,19,FALSE)</f>
        <v>0.18902259331150351</v>
      </c>
      <c r="L49" s="24">
        <f ca="1">VLOOKUP(A49,Ergebnis_je_Aktie_verwässert!A3:S68,18,FALSE)</f>
        <v>5.3611111111111107</v>
      </c>
      <c r="M49" s="25">
        <f>VLOOKUP(A49,Ergebnis_je_Aktie_verwässert!A3:S68,15,FALSE)</f>
        <v>4.2916666666666661</v>
      </c>
      <c r="N49" s="7">
        <f ca="1">VLOOKUP(A49,Ergebnis_je_Aktie_verwässert!A3:S68,19,FALSE)</f>
        <v>0.2491909385113269</v>
      </c>
      <c r="O49" s="27">
        <f>VLOOKUP(A49,Ergebnis_je_Aktie_verwässert!A3:AC68,29,FALSE)</f>
        <v>-2.114803625377637E-2</v>
      </c>
      <c r="P49" s="28">
        <f t="shared" ca="1" si="3"/>
        <v>5.2477341389728096</v>
      </c>
      <c r="Q49" s="18">
        <f t="shared" ca="1" si="4"/>
        <v>0.22277300325580041</v>
      </c>
      <c r="R49" s="28">
        <f t="shared" ca="1" si="5"/>
        <v>16.402434842249658</v>
      </c>
      <c r="S49" s="7">
        <f t="shared" ca="1" si="6"/>
        <v>5.4818960916376724E-2</v>
      </c>
      <c r="T49" s="29">
        <f t="shared" ca="1" si="7"/>
        <v>3</v>
      </c>
      <c r="U49" s="29">
        <f t="shared" ca="1" si="8"/>
        <v>4</v>
      </c>
      <c r="V49" s="29">
        <f t="shared" ca="1" si="9"/>
        <v>4</v>
      </c>
      <c r="W49" s="29">
        <f t="shared" ca="1" si="10"/>
        <v>1</v>
      </c>
      <c r="X49" s="29">
        <f t="shared" ca="1" si="12"/>
        <v>2</v>
      </c>
      <c r="Y49" s="29">
        <f t="shared" ca="1" si="11"/>
        <v>2</v>
      </c>
      <c r="Z49" s="29">
        <f t="shared" ca="1" si="13"/>
        <v>2</v>
      </c>
      <c r="AA49" s="29">
        <f t="shared" ca="1" si="14"/>
        <v>2</v>
      </c>
    </row>
    <row r="50" spans="1:27" x14ac:dyDescent="0.25">
      <c r="A50" t="s">
        <v>96</v>
      </c>
      <c r="B50" t="s">
        <v>97</v>
      </c>
      <c r="C50" s="15">
        <f ca="1">VLOOKUP(A50,KGV!A3:S68,18,FALSE)</f>
        <v>18.788888888888884</v>
      </c>
      <c r="D50" s="16">
        <f>VLOOKUP(A50,KGV!A3:S68,15,FALSE)</f>
        <v>17.5</v>
      </c>
      <c r="E50" s="7">
        <f ca="1">VLOOKUP(A50,KGV!A3:S68,19,FALSE)</f>
        <v>7.36507936507933E-2</v>
      </c>
      <c r="F50" s="17">
        <f ca="1">VLOOKUP(A50,Dividendenrendite!A3:S68,18,FALSE)</f>
        <v>3.1766666666666665E-2</v>
      </c>
      <c r="G50" s="18">
        <f>VLOOKUP(A50,Dividendenrendite!A3:S68,15,FALSE)</f>
        <v>2.5890000000000003E-2</v>
      </c>
      <c r="H50" s="7">
        <f ca="1">VLOOKUP(A50,Dividendenrendite!A3:S68,19,FALSE)</f>
        <v>0.22698596626754197</v>
      </c>
      <c r="I50" s="17">
        <f ca="1">VLOOKUP(A50,Ausschüttungsquote!A3:S68,18,FALSE)</f>
        <v>0.5953733490976747</v>
      </c>
      <c r="J50" s="18">
        <f>VLOOKUP(A50,Ausschüttungsquote!A3:S68,15,FALSE)</f>
        <v>0.45452591517037322</v>
      </c>
      <c r="K50" s="7">
        <f ca="1">VLOOKUP(A50,Ausschüttungsquote!A3:S68,19,FALSE)</f>
        <v>0.30987767523553988</v>
      </c>
      <c r="L50" s="24">
        <f ca="1">VLOOKUP(A50,Ergebnis_je_Aktie_verwässert!A3:S68,18,FALSE)</f>
        <v>4.2944444444444443</v>
      </c>
      <c r="M50" s="25">
        <f>VLOOKUP(A50,Ergebnis_je_Aktie_verwässert!A3:S68,15,FALSE)</f>
        <v>3.4119999999999999</v>
      </c>
      <c r="N50" s="7">
        <f ca="1">VLOOKUP(A50,Ergebnis_je_Aktie_verwässert!A3:S68,19,FALSE)</f>
        <v>0.25862967304936824</v>
      </c>
      <c r="O50" s="27">
        <f>VLOOKUP(A50,Ergebnis_je_Aktie_verwässert!A3:AC68,29,FALSE)</f>
        <v>-6.8702290076335881E-2</v>
      </c>
      <c r="P50" s="28">
        <f t="shared" ca="1" si="3"/>
        <v>3.9994062765055132</v>
      </c>
      <c r="Q50" s="18">
        <f t="shared" ca="1" si="4"/>
        <v>0.17215893215284672</v>
      </c>
      <c r="R50" s="28">
        <f t="shared" ca="1" si="5"/>
        <v>20.174954462659375</v>
      </c>
      <c r="S50" s="7">
        <f t="shared" ca="1" si="6"/>
        <v>0.15285454072339277</v>
      </c>
      <c r="T50" s="29">
        <f t="shared" ca="1" si="7"/>
        <v>2</v>
      </c>
      <c r="U50" s="29">
        <f t="shared" ca="1" si="8"/>
        <v>3</v>
      </c>
      <c r="V50" s="29">
        <f t="shared" ca="1" si="9"/>
        <v>4</v>
      </c>
      <c r="W50" s="29">
        <f t="shared" ca="1" si="10"/>
        <v>3</v>
      </c>
      <c r="X50" s="29">
        <f t="shared" ca="1" si="12"/>
        <v>1</v>
      </c>
      <c r="Y50" s="29">
        <f t="shared" ca="1" si="11"/>
        <v>3</v>
      </c>
      <c r="Z50" s="29">
        <f t="shared" ca="1" si="13"/>
        <v>2</v>
      </c>
      <c r="AA50" s="29">
        <f t="shared" ca="1" si="14"/>
        <v>2</v>
      </c>
    </row>
    <row r="51" spans="1:27" x14ac:dyDescent="0.25">
      <c r="A51" t="s">
        <v>98</v>
      </c>
      <c r="B51" t="s">
        <v>99</v>
      </c>
      <c r="C51" s="15">
        <f ca="1">VLOOKUP(A51,KGV!A3:S68,18,FALSE)</f>
        <v>13.322222222222223</v>
      </c>
      <c r="D51" s="16">
        <f>VLOOKUP(A51,KGV!A3:S68,15,FALSE)</f>
        <v>20.2</v>
      </c>
      <c r="E51" s="7">
        <f ca="1">VLOOKUP(A51,KGV!A3:S68,19,FALSE)</f>
        <v>-0.34048404840484048</v>
      </c>
      <c r="F51" s="17">
        <f ca="1">VLOOKUP(A51,Dividendenrendite!A3:S68,18,FALSE)</f>
        <v>4.2699999999999995E-2</v>
      </c>
      <c r="G51" s="18">
        <f>VLOOKUP(A51,Dividendenrendite!A3:S68,15,FALSE)</f>
        <v>4.7510000000000004E-2</v>
      </c>
      <c r="H51" s="7">
        <f ca="1">VLOOKUP(A51,Dividendenrendite!A3:S68,19,FALSE)</f>
        <v>-0.10124184382235335</v>
      </c>
      <c r="I51" s="17">
        <f ca="1">VLOOKUP(A51,Ausschüttungsquote!A3:S68,18,FALSE)</f>
        <v>0.56918631519634699</v>
      </c>
      <c r="J51" s="18">
        <f>VLOOKUP(A51,Ausschüttungsquote!A3:S68,15,FALSE)</f>
        <v>1.6577694149890252</v>
      </c>
      <c r="K51" s="7">
        <f ca="1">VLOOKUP(A51,Ausschüttungsquote!A3:S68,19,FALSE)</f>
        <v>-0.65665531644513109</v>
      </c>
      <c r="L51" s="24">
        <f ca="1">VLOOKUP(A51,Ergebnis_je_Aktie_verwässert!A3:S68,18,FALSE)</f>
        <v>3.8122222222222231</v>
      </c>
      <c r="M51" s="25">
        <f>VLOOKUP(A51,Ergebnis_je_Aktie_verwässert!A3:S68,15,FALSE)</f>
        <v>1.9099999999999997</v>
      </c>
      <c r="N51" s="7">
        <f ca="1">VLOOKUP(A51,Ergebnis_je_Aktie_verwässert!A3:S68,19,FALSE)</f>
        <v>0.99592786503781339</v>
      </c>
      <c r="O51" s="27">
        <f>VLOOKUP(A51,Ergebnis_je_Aktie_verwässert!A3:AC68,29,FALSE)</f>
        <v>-0.63529411764705879</v>
      </c>
      <c r="P51" s="28">
        <f t="shared" ca="1" si="3"/>
        <v>1.3903398692810462</v>
      </c>
      <c r="Q51" s="18">
        <f t="shared" ca="1" si="4"/>
        <v>-0.27207336686856209</v>
      </c>
      <c r="R51" s="28">
        <f t="shared" ca="1" si="5"/>
        <v>36.528673835125446</v>
      </c>
      <c r="S51" s="7">
        <f t="shared" ca="1" si="6"/>
        <v>0.80835018985769547</v>
      </c>
      <c r="T51" s="29">
        <f t="shared" ca="1" si="7"/>
        <v>5</v>
      </c>
      <c r="U51" s="29">
        <f t="shared" ca="1" si="8"/>
        <v>4</v>
      </c>
      <c r="V51" s="29">
        <f t="shared" ca="1" si="9"/>
        <v>2</v>
      </c>
      <c r="W51" s="29">
        <f t="shared" ca="1" si="10"/>
        <v>3</v>
      </c>
      <c r="X51" s="29">
        <f t="shared" ca="1" si="12"/>
        <v>5</v>
      </c>
      <c r="Y51" s="29">
        <f t="shared" ca="1" si="11"/>
        <v>5</v>
      </c>
      <c r="Z51" s="29">
        <f t="shared" ca="1" si="13"/>
        <v>1</v>
      </c>
      <c r="AA51" s="29">
        <f t="shared" ca="1" si="14"/>
        <v>1</v>
      </c>
    </row>
    <row r="52" spans="1:27" x14ac:dyDescent="0.25">
      <c r="A52" t="s">
        <v>100</v>
      </c>
      <c r="B52" t="s">
        <v>101</v>
      </c>
      <c r="C52" s="15">
        <f ca="1">VLOOKUP(A52,KGV!A3:S68,18,FALSE)</f>
        <v>15.213333333333335</v>
      </c>
      <c r="D52" s="16">
        <f>VLOOKUP(A52,KGV!A3:S68,15,FALSE)</f>
        <v>15.3</v>
      </c>
      <c r="E52" s="7">
        <f ca="1">VLOOKUP(A52,KGV!A3:S68,19,FALSE)</f>
        <v>-5.6644880174291368E-3</v>
      </c>
      <c r="F52" s="17">
        <f ca="1">VLOOKUP(A52,Dividendenrendite!A3:S68,18,FALSE)</f>
        <v>2.4733333333333333E-2</v>
      </c>
      <c r="G52" s="18">
        <f>VLOOKUP(A52,Dividendenrendite!A3:S68,15,FALSE)</f>
        <v>1.7020000000000004E-2</v>
      </c>
      <c r="H52" s="7">
        <f ca="1">VLOOKUP(A52,Dividendenrendite!A3:S68,19,FALSE)</f>
        <v>0.45319232275753984</v>
      </c>
      <c r="I52" s="17">
        <f ca="1">VLOOKUP(A52,Ausschüttungsquote!A3:S68,18,FALSE)</f>
        <v>0.37702121113593379</v>
      </c>
      <c r="J52" s="18">
        <f>VLOOKUP(A52,Ausschüttungsquote!A3:S68,15,FALSE)</f>
        <v>0.26272099198031312</v>
      </c>
      <c r="K52" s="7">
        <f ca="1">VLOOKUP(A52,Ausschüttungsquote!A3:S68,19,FALSE)</f>
        <v>0.43506313787131901</v>
      </c>
      <c r="L52" s="24">
        <f ca="1">VLOOKUP(A52,Ergebnis_je_Aktie_verwässert!A3:S68,18,FALSE)</f>
        <v>5.0633333333333326</v>
      </c>
      <c r="M52" s="25">
        <f>VLOOKUP(A52,Ergebnis_je_Aktie_verwässert!A3:S68,15,FALSE)</f>
        <v>3.41</v>
      </c>
      <c r="N52" s="7">
        <f ca="1">VLOOKUP(A52,Ergebnis_je_Aktie_verwässert!A3:S68,19,FALSE)</f>
        <v>0.48484848484848464</v>
      </c>
      <c r="O52" s="27">
        <f>VLOOKUP(A52,Ergebnis_je_Aktie_verwässert!A3:AC68,29,FALSE)</f>
        <v>1.1185682326621871E-2</v>
      </c>
      <c r="P52" s="28">
        <f t="shared" ca="1" si="3"/>
        <v>5.0633333333333326</v>
      </c>
      <c r="Q52" s="18">
        <f t="shared" ca="1" si="4"/>
        <v>0.48484848484848464</v>
      </c>
      <c r="R52" s="28">
        <f t="shared" ca="1" si="5"/>
        <v>15.213333333333335</v>
      </c>
      <c r="S52" s="7">
        <f t="shared" ca="1" si="6"/>
        <v>-5.6644880174291368E-3</v>
      </c>
      <c r="T52" s="29">
        <f t="shared" ca="1" si="7"/>
        <v>3</v>
      </c>
      <c r="U52" s="29">
        <f t="shared" ca="1" si="8"/>
        <v>2</v>
      </c>
      <c r="V52" s="29">
        <f t="shared" ca="1" si="9"/>
        <v>5</v>
      </c>
      <c r="W52" s="29">
        <f t="shared" ca="1" si="10"/>
        <v>5</v>
      </c>
      <c r="X52" s="29">
        <f t="shared" ca="1" si="12"/>
        <v>1</v>
      </c>
      <c r="Y52" s="29">
        <f t="shared" ca="1" si="11"/>
        <v>3</v>
      </c>
      <c r="Z52" s="29">
        <f t="shared" ca="1" si="13"/>
        <v>3</v>
      </c>
      <c r="AA52" s="29">
        <f t="shared" ca="1" si="14"/>
        <v>3</v>
      </c>
    </row>
    <row r="53" spans="1:27" x14ac:dyDescent="0.25">
      <c r="A53" t="s">
        <v>102</v>
      </c>
      <c r="B53" t="s">
        <v>103</v>
      </c>
      <c r="C53" s="15">
        <f ca="1">VLOOKUP(A53,KGV!A3:S68,18,FALSE)</f>
        <v>20.177777777777777</v>
      </c>
      <c r="D53" s="16">
        <f>VLOOKUP(A53,KGV!A3:S68,15,FALSE)</f>
        <v>16.649999999999999</v>
      </c>
      <c r="E53" s="7">
        <f ca="1">VLOOKUP(A53,KGV!A3:S68,19,FALSE)</f>
        <v>0.21187854521187854</v>
      </c>
      <c r="F53" s="17">
        <f ca="1">VLOOKUP(A53,Dividendenrendite!A3:S68,18,FALSE)</f>
        <v>2.9622222222222223E-2</v>
      </c>
      <c r="G53" s="18">
        <f>VLOOKUP(A53,Dividendenrendite!A3:S68,15,FALSE)</f>
        <v>2.0283333333333334E-2</v>
      </c>
      <c r="H53" s="7">
        <f ca="1">VLOOKUP(A53,Dividendenrendite!A3:S68,19,FALSE)</f>
        <v>0.46042180224596008</v>
      </c>
      <c r="I53" s="17">
        <f ca="1">VLOOKUP(A53,Ausschüttungsquote!A3:S68,18,FALSE)</f>
        <v>0.59474958324273386</v>
      </c>
      <c r="J53" s="18">
        <f>VLOOKUP(A53,Ausschüttungsquote!A3:S68,15,FALSE)</f>
        <v>0.32703581774613466</v>
      </c>
      <c r="K53" s="7">
        <f ca="1">VLOOKUP(A53,Ausschüttungsquote!A3:S68,19,FALSE)</f>
        <v>0.81860686496552226</v>
      </c>
      <c r="L53" s="24">
        <f ca="1">VLOOKUP(A53,Ergebnis_je_Aktie_verwässert!A3:S68,18,FALSE)</f>
        <v>5.5777777777777775</v>
      </c>
      <c r="M53" s="25">
        <f>VLOOKUP(A53,Ergebnis_je_Aktie_verwässert!A3:S68,15,FALSE)</f>
        <v>4.0216666666666665</v>
      </c>
      <c r="N53" s="7">
        <f ca="1">VLOOKUP(A53,Ergebnis_je_Aktie_verwässert!A3:S68,19,FALSE)</f>
        <v>0.38693189667081085</v>
      </c>
      <c r="O53" s="27">
        <f>VLOOKUP(A53,Ergebnis_je_Aktie_verwässert!A3:AC68,29,FALSE)</f>
        <v>-0.13793103448275856</v>
      </c>
      <c r="P53" s="28">
        <f t="shared" ca="1" si="3"/>
        <v>4.8084291187739465</v>
      </c>
      <c r="Q53" s="18">
        <f t="shared" ca="1" si="4"/>
        <v>0.19563094540587156</v>
      </c>
      <c r="R53" s="28">
        <f t="shared" ca="1" si="5"/>
        <v>23.406222222222219</v>
      </c>
      <c r="S53" s="7">
        <f t="shared" ca="1" si="6"/>
        <v>0.40577911244577902</v>
      </c>
      <c r="T53" s="29">
        <f t="shared" ca="1" si="7"/>
        <v>2</v>
      </c>
      <c r="U53" s="29">
        <f t="shared" ca="1" si="8"/>
        <v>2</v>
      </c>
      <c r="V53" s="29">
        <f t="shared" ca="1" si="9"/>
        <v>5</v>
      </c>
      <c r="W53" s="29">
        <f t="shared" ca="1" si="10"/>
        <v>3</v>
      </c>
      <c r="X53" s="29">
        <f t="shared" ca="1" si="12"/>
        <v>1</v>
      </c>
      <c r="Y53" s="29">
        <f t="shared" ca="1" si="11"/>
        <v>3</v>
      </c>
      <c r="Z53" s="29">
        <f t="shared" ca="1" si="13"/>
        <v>1</v>
      </c>
      <c r="AA53" s="29">
        <f t="shared" ca="1" si="14"/>
        <v>2</v>
      </c>
    </row>
    <row r="54" spans="1:27" x14ac:dyDescent="0.25">
      <c r="A54" t="s">
        <v>104</v>
      </c>
      <c r="B54" t="s">
        <v>105</v>
      </c>
      <c r="C54" s="15">
        <f ca="1">VLOOKUP(A54,KGV!A3:S68,18,FALSE)</f>
        <v>37.511111111111113</v>
      </c>
      <c r="D54" s="16">
        <f>VLOOKUP(A54,KGV!A3:S68,15,FALSE)</f>
        <v>28.9</v>
      </c>
      <c r="E54" s="7">
        <f ca="1">VLOOKUP(A54,KGV!A3:S68,19,FALSE)</f>
        <v>0.2979623221837755</v>
      </c>
      <c r="F54" s="17">
        <f ca="1">VLOOKUP(A54,Dividendenrendite!A3:S68,18,FALSE)</f>
        <v>1.3177777777777778E-2</v>
      </c>
      <c r="G54" s="18">
        <f>VLOOKUP(A54,Dividendenrendite!A3:S68,15,FALSE)</f>
        <v>1.311E-2</v>
      </c>
      <c r="H54" s="7">
        <f ca="1">VLOOKUP(A54,Dividendenrendite!A3:S68,19,FALSE)</f>
        <v>5.1699296550555829E-3</v>
      </c>
      <c r="I54" s="17">
        <f ca="1">VLOOKUP(A54,Ausschüttungsquote!A3:S68,18,FALSE)</f>
        <v>0.49324819993921787</v>
      </c>
      <c r="J54" s="18">
        <f>VLOOKUP(A54,Ausschüttungsquote!A3:S68,15,FALSE)</f>
        <v>0.38089605823261879</v>
      </c>
      <c r="K54" s="7">
        <f ca="1">VLOOKUP(A54,Ausschüttungsquote!A3:S68,19,FALSE)</f>
        <v>0.29496798215219111</v>
      </c>
      <c r="L54" s="24">
        <f ca="1">VLOOKUP(A54,Ergebnis_je_Aktie_verwässert!A3:S68,18,FALSE)</f>
        <v>1573</v>
      </c>
      <c r="M54" s="25">
        <f>VLOOKUP(A54,Ergebnis_je_Aktie_verwässert!A3:S68,15,FALSE)</f>
        <v>1009.8300000000002</v>
      </c>
      <c r="N54" s="7">
        <f ca="1">VLOOKUP(A54,Ergebnis_je_Aktie_verwässert!A3:S68,19,FALSE)</f>
        <v>0.55768792767099384</v>
      </c>
      <c r="O54" s="27">
        <f>VLOOKUP(A54,Ergebnis_je_Aktie_verwässert!A3:AC68,29,FALSE)</f>
        <v>-0.25359649122807015</v>
      </c>
      <c r="P54" s="28">
        <f t="shared" ca="1" si="3"/>
        <v>1174.0927192982456</v>
      </c>
      <c r="Q54" s="18">
        <f t="shared" ca="1" si="4"/>
        <v>0.16266373478530594</v>
      </c>
      <c r="R54" s="28">
        <f t="shared" ca="1" si="5"/>
        <v>50.255807576291772</v>
      </c>
      <c r="S54" s="7">
        <f t="shared" ca="1" si="6"/>
        <v>0.73895527945646289</v>
      </c>
      <c r="T54" s="29">
        <f t="shared" ca="1" si="7"/>
        <v>1</v>
      </c>
      <c r="U54" s="29">
        <f t="shared" ca="1" si="8"/>
        <v>1</v>
      </c>
      <c r="V54" s="29">
        <f t="shared" ca="1" si="9"/>
        <v>3</v>
      </c>
      <c r="W54" s="29">
        <f t="shared" ca="1" si="10"/>
        <v>4</v>
      </c>
      <c r="X54" s="29">
        <f t="shared" ca="1" si="12"/>
        <v>1</v>
      </c>
      <c r="Y54" s="29">
        <f t="shared" ca="1" si="11"/>
        <v>4</v>
      </c>
      <c r="Z54" s="29">
        <f t="shared" ca="1" si="13"/>
        <v>1</v>
      </c>
      <c r="AA54" s="29">
        <f t="shared" ca="1" si="14"/>
        <v>2</v>
      </c>
    </row>
    <row r="55" spans="1:27" x14ac:dyDescent="0.25">
      <c r="A55" t="s">
        <v>106</v>
      </c>
      <c r="B55" t="s">
        <v>107</v>
      </c>
      <c r="C55" s="15">
        <f ca="1">VLOOKUP(A55,KGV!A3:S68,18,FALSE)</f>
        <v>17.200000000000003</v>
      </c>
      <c r="D55" s="16">
        <f>VLOOKUP(A55,KGV!A3:S68,15,FALSE)</f>
        <v>20.7</v>
      </c>
      <c r="E55" s="7">
        <f ca="1">VLOOKUP(A55,KGV!A3:S68,19,FALSE)</f>
        <v>-0.1690821256038646</v>
      </c>
      <c r="F55" s="17">
        <f ca="1">VLOOKUP(A55,Dividendenrendite!A3:S68,18,FALSE)</f>
        <v>3.3677777777777779E-2</v>
      </c>
      <c r="G55" s="18">
        <f>VLOOKUP(A55,Dividendenrendite!A3:S68,15,FALSE)</f>
        <v>1.882E-2</v>
      </c>
      <c r="H55" s="7">
        <f ca="1">VLOOKUP(A55,Dividendenrendite!A3:S68,19,FALSE)</f>
        <v>0.78946746959499348</v>
      </c>
      <c r="I55" s="17">
        <f ca="1">VLOOKUP(A55,Ausschüttungsquote!A3:S68,18,FALSE)</f>
        <v>0.57931995455494922</v>
      </c>
      <c r="J55" s="18">
        <f>VLOOKUP(A55,Ausschüttungsquote!A3:S68,15,FALSE)</f>
        <v>0.46712699235247507</v>
      </c>
      <c r="K55" s="7">
        <f ca="1">VLOOKUP(A55,Ausschüttungsquote!A3:S68,19,FALSE)</f>
        <v>0.24017657733171172</v>
      </c>
      <c r="L55" s="24">
        <f ca="1">VLOOKUP(A55,Ergebnis_je_Aktie_verwässert!A3:S68,18,FALSE)</f>
        <v>21.133333333333333</v>
      </c>
      <c r="M55" s="25">
        <f>VLOOKUP(A55,Ergebnis_je_Aktie_verwässert!A3:S68,15,FALSE)</f>
        <v>12.788999999999998</v>
      </c>
      <c r="N55" s="7">
        <f ca="1">VLOOKUP(A55,Ergebnis_je_Aktie_verwässert!A3:S68,19,FALSE)</f>
        <v>0.65246175098391879</v>
      </c>
      <c r="O55" s="27">
        <f>VLOOKUP(A55,Ergebnis_je_Aktie_verwässert!A3:AC68,29,FALSE)</f>
        <v>-0.125</v>
      </c>
      <c r="P55" s="28">
        <f t="shared" ca="1" si="3"/>
        <v>18.491666666666667</v>
      </c>
      <c r="Q55" s="18">
        <f t="shared" ca="1" si="4"/>
        <v>0.44590403211092888</v>
      </c>
      <c r="R55" s="28">
        <f t="shared" ca="1" si="5"/>
        <v>19.657142857142862</v>
      </c>
      <c r="S55" s="7">
        <f t="shared" ca="1" si="6"/>
        <v>-5.0379572118702254E-2</v>
      </c>
      <c r="T55" s="29">
        <f t="shared" ca="1" si="7"/>
        <v>4</v>
      </c>
      <c r="U55" s="29">
        <f t="shared" ca="1" si="8"/>
        <v>3</v>
      </c>
      <c r="V55" s="29">
        <f t="shared" ca="1" si="9"/>
        <v>5</v>
      </c>
      <c r="W55" s="29">
        <f t="shared" ca="1" si="10"/>
        <v>3</v>
      </c>
      <c r="X55" s="29">
        <f t="shared" ca="1" si="12"/>
        <v>2</v>
      </c>
      <c r="Y55" s="29">
        <f t="shared" ca="1" si="11"/>
        <v>4</v>
      </c>
      <c r="Z55" s="29">
        <f t="shared" ca="1" si="13"/>
        <v>4</v>
      </c>
      <c r="AA55" s="29">
        <f t="shared" ca="1" si="14"/>
        <v>3</v>
      </c>
    </row>
    <row r="56" spans="1:27" x14ac:dyDescent="0.25">
      <c r="A56" t="s">
        <v>108</v>
      </c>
      <c r="B56" t="s">
        <v>109</v>
      </c>
      <c r="C56" s="15">
        <f ca="1">VLOOKUP(A56,KGV!A3:S68,18,FALSE)</f>
        <v>19.655555555555555</v>
      </c>
      <c r="D56" s="16">
        <f>VLOOKUP(A56,KGV!A3:S68,15,FALSE)</f>
        <v>17.899999999999999</v>
      </c>
      <c r="E56" s="7">
        <f ca="1">VLOOKUP(A56,KGV!A3:S68,19,FALSE)</f>
        <v>9.8075729360645569E-2</v>
      </c>
      <c r="F56" s="17">
        <f ca="1">VLOOKUP(A56,Dividendenrendite!A3:S68,18,FALSE)</f>
        <v>1.6133333333333333E-2</v>
      </c>
      <c r="G56" s="18">
        <f>VLOOKUP(A56,Dividendenrendite!A3:S68,15,FALSE)</f>
        <v>1.6460000000000002E-2</v>
      </c>
      <c r="H56" s="7">
        <f ca="1">VLOOKUP(A56,Dividendenrendite!A3:S68,19,FALSE)</f>
        <v>-1.9846091535034582E-2</v>
      </c>
      <c r="I56" s="17">
        <f ca="1">VLOOKUP(A56,Ausschüttungsquote!A3:S68,18,FALSE)</f>
        <v>0.31689495287995245</v>
      </c>
      <c r="J56" s="18">
        <f>VLOOKUP(A56,Ausschüttungsquote!A3:S68,15,FALSE)</f>
        <v>0.25859610933069654</v>
      </c>
      <c r="K56" s="7">
        <f ca="1">VLOOKUP(A56,Ausschüttungsquote!A3:S68,19,FALSE)</f>
        <v>0.22544362210300117</v>
      </c>
      <c r="L56" s="24">
        <f ca="1">VLOOKUP(A56,Ergebnis_je_Aktie_verwässert!A3:S68,18,FALSE)</f>
        <v>4.3611111111111107</v>
      </c>
      <c r="M56" s="25">
        <f>VLOOKUP(A56,Ergebnis_je_Aktie_verwässert!A3:S68,15,FALSE)</f>
        <v>2.6799999999999997</v>
      </c>
      <c r="N56" s="7">
        <f ca="1">VLOOKUP(A56,Ergebnis_je_Aktie_verwässert!A3:S68,19,FALSE)</f>
        <v>0.62728026533996695</v>
      </c>
      <c r="O56" s="27">
        <f>VLOOKUP(A56,Ergebnis_je_Aktie_verwässert!A3:AC68,29,FALSE)</f>
        <v>-0.56188118811881194</v>
      </c>
      <c r="P56" s="28">
        <f t="shared" ca="1" si="3"/>
        <v>1.9106848184818477</v>
      </c>
      <c r="Q56" s="18">
        <f t="shared" ca="1" si="4"/>
        <v>-0.28705790355154925</v>
      </c>
      <c r="R56" s="28">
        <f t="shared" ca="1" si="5"/>
        <v>44.863527934714376</v>
      </c>
      <c r="S56" s="7">
        <f t="shared" ca="1" si="6"/>
        <v>1.5063423427214739</v>
      </c>
      <c r="T56" s="29">
        <f t="shared" ca="1" si="7"/>
        <v>2</v>
      </c>
      <c r="U56" s="29">
        <f t="shared" ca="1" si="8"/>
        <v>1</v>
      </c>
      <c r="V56" s="29">
        <f t="shared" ca="1" si="9"/>
        <v>3</v>
      </c>
      <c r="W56" s="29">
        <f t="shared" ca="1" si="10"/>
        <v>5</v>
      </c>
      <c r="X56" s="29">
        <f t="shared" ca="1" si="12"/>
        <v>2</v>
      </c>
      <c r="Y56" s="29">
        <f t="shared" ca="1" si="11"/>
        <v>4</v>
      </c>
      <c r="Z56" s="29">
        <f t="shared" ca="1" si="13"/>
        <v>1</v>
      </c>
      <c r="AA56" s="29">
        <f t="shared" ca="1" si="14"/>
        <v>1</v>
      </c>
    </row>
    <row r="57" spans="1:27" x14ac:dyDescent="0.25">
      <c r="A57" t="s">
        <v>110</v>
      </c>
      <c r="B57" t="s">
        <v>111</v>
      </c>
      <c r="C57" s="15">
        <f ca="1">VLOOKUP(A57,KGV!A3:S68,18,FALSE)</f>
        <v>20.433333333333334</v>
      </c>
      <c r="D57" s="16">
        <f>VLOOKUP(A57,KGV!A3:S68,15,FALSE)</f>
        <v>22.75</v>
      </c>
      <c r="E57" s="7">
        <f ca="1">VLOOKUP(A57,KGV!A3:S68,19,FALSE)</f>
        <v>-0.1018315018315018</v>
      </c>
      <c r="F57" s="17">
        <f ca="1">VLOOKUP(A57,Dividendenrendite!A3:S68,18,FALSE)</f>
        <v>2.2422222222222225E-2</v>
      </c>
      <c r="G57" s="18">
        <f>VLOOKUP(A57,Dividendenrendite!A3:S68,15,FALSE)</f>
        <v>1.9049999999999997E-2</v>
      </c>
      <c r="H57" s="7">
        <f ca="1">VLOOKUP(A57,Dividendenrendite!A3:S68,19,FALSE)</f>
        <v>0.17701953922426394</v>
      </c>
      <c r="I57" s="17">
        <f ca="1">VLOOKUP(A57,Ausschüttungsquote!A3:S68,18,FALSE)</f>
        <v>0.46018139110304723</v>
      </c>
      <c r="J57" s="18">
        <f>VLOOKUP(A57,Ausschüttungsquote!A3:S68,15,FALSE)</f>
        <v>0.42434420741514201</v>
      </c>
      <c r="K57" s="7">
        <f ca="1">VLOOKUP(A57,Ausschüttungsquote!A3:S68,19,FALSE)</f>
        <v>8.4453099775308571E-2</v>
      </c>
      <c r="L57" s="24">
        <f ca="1">VLOOKUP(A57,Ergebnis_je_Aktie_verwässert!A3:S68,18,FALSE)</f>
        <v>6.2344444444444438</v>
      </c>
      <c r="M57" s="25">
        <f>VLOOKUP(A57,Ergebnis_je_Aktie_verwässert!A3:S68,15,FALSE)</f>
        <v>3.6680000000000001</v>
      </c>
      <c r="N57" s="7">
        <f ca="1">VLOOKUP(A57,Ergebnis_je_Aktie_verwässert!A3:S68,19,FALSE)</f>
        <v>0.69968496304374139</v>
      </c>
      <c r="O57" s="27">
        <f>VLOOKUP(A57,Ergebnis_je_Aktie_verwässert!A3:AC68,29,FALSE)</f>
        <v>-2.0057306590257951E-2</v>
      </c>
      <c r="P57" s="28">
        <f t="shared" ca="1" si="3"/>
        <v>6.1093982808022913</v>
      </c>
      <c r="Q57" s="18">
        <f t="shared" ca="1" si="4"/>
        <v>0.66559386063312198</v>
      </c>
      <c r="R57" s="28">
        <f t="shared" ca="1" si="5"/>
        <v>20.851559454191033</v>
      </c>
      <c r="S57" s="7">
        <f t="shared" ca="1" si="6"/>
        <v>-8.3447936079515062E-2</v>
      </c>
      <c r="T57" s="29">
        <f t="shared" ca="1" si="7"/>
        <v>4</v>
      </c>
      <c r="U57" s="29">
        <f t="shared" ca="1" si="8"/>
        <v>2</v>
      </c>
      <c r="V57" s="29">
        <f t="shared" ca="1" si="9"/>
        <v>4</v>
      </c>
      <c r="W57" s="29">
        <f t="shared" ca="1" si="10"/>
        <v>4</v>
      </c>
      <c r="X57" s="29">
        <f t="shared" ca="1" si="12"/>
        <v>2</v>
      </c>
      <c r="Y57" s="29">
        <f t="shared" ca="1" si="11"/>
        <v>4</v>
      </c>
      <c r="Z57" s="29">
        <f t="shared" ca="1" si="13"/>
        <v>4</v>
      </c>
      <c r="AA57" s="29">
        <f t="shared" ca="1" si="14"/>
        <v>4</v>
      </c>
    </row>
    <row r="58" spans="1:27" x14ac:dyDescent="0.25">
      <c r="A58" t="s">
        <v>112</v>
      </c>
      <c r="B58" t="s">
        <v>113</v>
      </c>
      <c r="C58" s="15">
        <f ca="1">VLOOKUP(A58,KGV!A3:S68,18,FALSE)</f>
        <v>18.388888888888889</v>
      </c>
      <c r="D58" s="16">
        <f>VLOOKUP(A58,KGV!A3:S68,15,FALSE)</f>
        <v>16.100000000000001</v>
      </c>
      <c r="E58" s="7">
        <f ca="1">VLOOKUP(A58,KGV!A3:S68,19,FALSE)</f>
        <v>0.14216701173222912</v>
      </c>
      <c r="F58" s="17">
        <f ca="1">VLOOKUP(A58,Dividendenrendite!A3:S68,18,FALSE)</f>
        <v>3.8788888888888887E-2</v>
      </c>
      <c r="G58" s="18">
        <f>VLOOKUP(A58,Dividendenrendite!A3:S68,15,FALSE)</f>
        <v>3.6490000000000002E-2</v>
      </c>
      <c r="H58" s="7">
        <f ca="1">VLOOKUP(A58,Dividendenrendite!A3:S68,19,FALSE)</f>
        <v>6.3000517645625864E-2</v>
      </c>
      <c r="I58" s="17">
        <f ca="1">VLOOKUP(A58,Ausschüttungsquote!A3:S68,18,FALSE)</f>
        <v>0.71161048689138573</v>
      </c>
      <c r="J58" s="18">
        <f>VLOOKUP(A58,Ausschüttungsquote!A3:S68,15,FALSE)</f>
        <v>0.70417627069738797</v>
      </c>
      <c r="K58" s="7">
        <f ca="1">VLOOKUP(A58,Ausschüttungsquote!A3:S68,19,FALSE)</f>
        <v>1.0557322794525925E-2</v>
      </c>
      <c r="L58" s="24">
        <f ca="1">VLOOKUP(A58,Ergebnis_je_Aktie_verwässert!A3:S68,18,FALSE)</f>
        <v>4.1611111111111114</v>
      </c>
      <c r="M58" s="25">
        <f>VLOOKUP(A58,Ergebnis_je_Aktie_verwässert!A3:S68,15,FALSE)</f>
        <v>2.657</v>
      </c>
      <c r="N58" s="7">
        <f ca="1">VLOOKUP(A58,Ergebnis_je_Aktie_verwässert!A3:S68,19,FALSE)</f>
        <v>0.56609375653410288</v>
      </c>
      <c r="O58" s="27">
        <f>VLOOKUP(A58,Ergebnis_je_Aktie_verwässert!A3:AC68,29,FALSE)</f>
        <v>-1.4296675191815855</v>
      </c>
      <c r="P58" s="28">
        <f t="shared" ca="1" si="3"/>
        <v>-1.7878942881500421</v>
      </c>
      <c r="Q58" s="18">
        <f t="shared" ca="1" si="4"/>
        <v>-1.6728996191757779</v>
      </c>
      <c r="R58" s="28">
        <f t="shared" ca="1" si="5"/>
        <v>99</v>
      </c>
      <c r="S58" s="7">
        <f t="shared" ca="1" si="6"/>
        <v>5.1490683229813659</v>
      </c>
      <c r="T58" s="29">
        <f t="shared" ca="1" si="7"/>
        <v>2</v>
      </c>
      <c r="U58" s="29">
        <f t="shared" ca="1" si="8"/>
        <v>3</v>
      </c>
      <c r="V58" s="29">
        <f t="shared" ca="1" si="9"/>
        <v>4</v>
      </c>
      <c r="W58" s="29">
        <f t="shared" ca="1" si="10"/>
        <v>1</v>
      </c>
      <c r="X58" s="29">
        <f t="shared" ca="1" si="12"/>
        <v>3</v>
      </c>
      <c r="Y58" s="29">
        <f t="shared" ca="1" si="11"/>
        <v>4</v>
      </c>
      <c r="Z58" s="29">
        <f t="shared" ca="1" si="13"/>
        <v>1</v>
      </c>
      <c r="AA58" s="29">
        <f t="shared" ca="1" si="14"/>
        <v>1</v>
      </c>
    </row>
    <row r="59" spans="1:27" x14ac:dyDescent="0.25">
      <c r="A59" t="s">
        <v>114</v>
      </c>
      <c r="B59" t="s">
        <v>115</v>
      </c>
      <c r="C59" s="15">
        <f ca="1">VLOOKUP(A59,KGV!A3:S68,18,FALSE)</f>
        <v>17.777777777777779</v>
      </c>
      <c r="D59" s="16">
        <f>VLOOKUP(A59,KGV!A3:S68,15,FALSE)</f>
        <v>16.5</v>
      </c>
      <c r="E59" s="7">
        <f ca="1">VLOOKUP(A59,KGV!A3:S68,19,FALSE)</f>
        <v>7.7441077441077422E-2</v>
      </c>
      <c r="F59" s="17">
        <f ca="1">VLOOKUP(A59,Dividendenrendite!A3:S68,18,FALSE)</f>
        <v>2.9333333333333333E-2</v>
      </c>
      <c r="G59" s="18">
        <f>VLOOKUP(A59,Dividendenrendite!A3:S68,15,FALSE)</f>
        <v>3.3700000000000001E-2</v>
      </c>
      <c r="H59" s="7">
        <f ca="1">VLOOKUP(A59,Dividendenrendite!A3:S68,19,FALSE)</f>
        <v>-0.12957467853610294</v>
      </c>
      <c r="I59" s="17">
        <f ca="1">VLOOKUP(A59,Ausschüttungsquote!A3:S68,18,FALSE)</f>
        <v>0.52272710146565693</v>
      </c>
      <c r="J59" s="18">
        <f>VLOOKUP(A59,Ausschüttungsquote!A3:S68,15,FALSE)</f>
        <v>0.56019228840757074</v>
      </c>
      <c r="K59" s="7">
        <f ca="1">VLOOKUP(A59,Ausschüttungsquote!A3:S68,19,FALSE)</f>
        <v>-6.6879155099428655E-2</v>
      </c>
      <c r="L59" s="24">
        <f ca="1">VLOOKUP(A59,Ergebnis_je_Aktie_verwässert!A3:S68,18,FALSE)</f>
        <v>1.0202222222222224</v>
      </c>
      <c r="M59" s="25">
        <f>VLOOKUP(A59,Ergebnis_je_Aktie_verwässert!A3:S68,15,FALSE)</f>
        <v>0.65599999999999992</v>
      </c>
      <c r="N59" s="7">
        <f ca="1">VLOOKUP(A59,Ergebnis_je_Aktie_verwässert!A3:S68,19,FALSE)</f>
        <v>0.55521680216802216</v>
      </c>
      <c r="O59" s="27">
        <f>VLOOKUP(A59,Ergebnis_je_Aktie_verwässert!A3:AC68,29,FALSE)</f>
        <v>-0.17910447761194026</v>
      </c>
      <c r="P59" s="28">
        <f t="shared" ca="1" si="3"/>
        <v>0.83749585406301841</v>
      </c>
      <c r="Q59" s="18">
        <f t="shared" ca="1" si="4"/>
        <v>0.27667050924240622</v>
      </c>
      <c r="R59" s="28">
        <f t="shared" ca="1" si="5"/>
        <v>21.656565656565657</v>
      </c>
      <c r="S59" s="7">
        <f t="shared" ca="1" si="6"/>
        <v>0.31251913070094894</v>
      </c>
      <c r="T59" s="29">
        <f t="shared" ca="1" si="7"/>
        <v>2</v>
      </c>
      <c r="U59" s="29">
        <f t="shared" ca="1" si="8"/>
        <v>2</v>
      </c>
      <c r="V59" s="29">
        <f t="shared" ca="1" si="9"/>
        <v>2</v>
      </c>
      <c r="W59" s="29">
        <f t="shared" ca="1" si="10"/>
        <v>3</v>
      </c>
      <c r="X59" s="29">
        <f t="shared" ca="1" si="12"/>
        <v>4</v>
      </c>
      <c r="Y59" s="29">
        <f t="shared" ca="1" si="11"/>
        <v>4</v>
      </c>
      <c r="Z59" s="29">
        <f t="shared" ca="1" si="13"/>
        <v>1</v>
      </c>
      <c r="AA59" s="29">
        <f t="shared" ca="1" si="14"/>
        <v>3</v>
      </c>
    </row>
    <row r="60" spans="1:27" x14ac:dyDescent="0.25">
      <c r="A60" t="s">
        <v>116</v>
      </c>
      <c r="B60" t="s">
        <v>117</v>
      </c>
      <c r="C60" s="15">
        <f ca="1">VLOOKUP(A60,KGV!A3:S68,18,FALSE)</f>
        <v>26.273333333333333</v>
      </c>
      <c r="D60" s="16">
        <f>VLOOKUP(A60,KGV!A3:S68,15,FALSE)</f>
        <v>15.1</v>
      </c>
      <c r="E60" s="7">
        <f ca="1">VLOOKUP(A60,KGV!A3:S68,19,FALSE)</f>
        <v>0.73995584988962482</v>
      </c>
      <c r="F60" s="17">
        <f ca="1">VLOOKUP(A60,Dividendenrendite!A3:S68,18,FALSE)</f>
        <v>1.9211111111111113E-2</v>
      </c>
      <c r="G60" s="18">
        <f>VLOOKUP(A60,Dividendenrendite!A3:S68,15,FALSE)</f>
        <v>2.7585714285714286E-2</v>
      </c>
      <c r="H60" s="7">
        <f ca="1">VLOOKUP(A60,Dividendenrendite!A3:S68,19,FALSE)</f>
        <v>-0.30358478623626206</v>
      </c>
      <c r="I60" s="17">
        <f ca="1">VLOOKUP(A60,Ausschüttungsquote!A3:S68,18,FALSE)</f>
        <v>0.49292751340758389</v>
      </c>
      <c r="J60" s="18">
        <f>VLOOKUP(A60,Ausschüttungsquote!A3:S68,15,FALSE)</f>
        <v>0.4687782957680095</v>
      </c>
      <c r="K60" s="7">
        <f ca="1">VLOOKUP(A60,Ausschüttungsquote!A3:S68,19,FALSE)</f>
        <v>5.1515221283891188E-2</v>
      </c>
      <c r="L60" s="24">
        <f ca="1">VLOOKUP(A60,Ergebnis_je_Aktie_verwässert!A3:S68,18,FALSE)</f>
        <v>2.2566666666666668</v>
      </c>
      <c r="M60" s="25">
        <f>VLOOKUP(A60,Ergebnis_je_Aktie_verwässert!A3:S68,15,FALSE)</f>
        <v>1.5871428571428567</v>
      </c>
      <c r="N60" s="7">
        <f ca="1">VLOOKUP(A60,Ergebnis_je_Aktie_verwässert!A3:S68,19,FALSE)</f>
        <v>0.42184218421842234</v>
      </c>
      <c r="O60" s="27">
        <f>VLOOKUP(A60,Ergebnis_je_Aktie_verwässert!A3:AC68,29,FALSE)</f>
        <v>-0.22727272727272729</v>
      </c>
      <c r="P60" s="28">
        <f t="shared" ca="1" si="3"/>
        <v>1.7437878787878789</v>
      </c>
      <c r="Q60" s="18">
        <f t="shared" ca="1" si="4"/>
        <v>9.8696233259689903E-2</v>
      </c>
      <c r="R60" s="28">
        <f t="shared" ca="1" si="5"/>
        <v>34.000784313725489</v>
      </c>
      <c r="S60" s="7">
        <f t="shared" ca="1" si="6"/>
        <v>1.2517075704453968</v>
      </c>
      <c r="T60" s="29">
        <f t="shared" ca="1" si="7"/>
        <v>1</v>
      </c>
      <c r="U60" s="29">
        <f t="shared" ca="1" si="8"/>
        <v>1</v>
      </c>
      <c r="V60" s="29">
        <f t="shared" ca="1" si="9"/>
        <v>1</v>
      </c>
      <c r="W60" s="29">
        <f t="shared" ca="1" si="10"/>
        <v>4</v>
      </c>
      <c r="X60" s="29">
        <f t="shared" ca="1" si="12"/>
        <v>2</v>
      </c>
      <c r="Y60" s="29">
        <f t="shared" ca="1" si="11"/>
        <v>3</v>
      </c>
      <c r="Z60" s="29">
        <f t="shared" ca="1" si="13"/>
        <v>1</v>
      </c>
      <c r="AA60" s="29">
        <f t="shared" ca="1" si="14"/>
        <v>2</v>
      </c>
    </row>
    <row r="61" spans="1:27" x14ac:dyDescent="0.25">
      <c r="A61" t="s">
        <v>118</v>
      </c>
      <c r="B61" t="s">
        <v>119</v>
      </c>
      <c r="C61" s="15">
        <f ca="1">VLOOKUP(A61,KGV!A3:S68,18,FALSE)</f>
        <v>17.044444444444444</v>
      </c>
      <c r="D61" s="16">
        <f>VLOOKUP(A61,KGV!A3:S68,15,FALSE)</f>
        <v>14.350000000000001</v>
      </c>
      <c r="E61" s="7">
        <f ca="1">VLOOKUP(A61,KGV!A3:S68,19,FALSE)</f>
        <v>0.18776616337591934</v>
      </c>
      <c r="F61" s="17">
        <f ca="1">VLOOKUP(A61,Dividendenrendite!A3:S68,18,FALSE)</f>
        <v>5.2088888888888893E-2</v>
      </c>
      <c r="G61" s="18">
        <f>VLOOKUP(A61,Dividendenrendite!A3:S68,15,FALSE)</f>
        <v>4.2220000000000001E-2</v>
      </c>
      <c r="H61" s="7">
        <f ca="1">VLOOKUP(A61,Dividendenrendite!A3:S68,19,FALSE)</f>
        <v>0.23374914469182606</v>
      </c>
      <c r="I61" s="17">
        <f ca="1">VLOOKUP(A61,Ausschüttungsquote!A3:S68,18,FALSE)</f>
        <v>0.88724263443629026</v>
      </c>
      <c r="J61" s="18">
        <f>VLOOKUP(A61,Ausschüttungsquote!A3:S68,15,FALSE)</f>
        <v>0.75961325777996214</v>
      </c>
      <c r="K61" s="7">
        <f ca="1">VLOOKUP(A61,Ausschüttungsquote!A3:S68,19,FALSE)</f>
        <v>0.16801889033550621</v>
      </c>
      <c r="L61" s="24">
        <f ca="1">VLOOKUP(A61,Ergebnis_je_Aktie_verwässert!A3:S68,18,FALSE)</f>
        <v>0.91688888888888886</v>
      </c>
      <c r="M61" s="25">
        <f>VLOOKUP(A61,Ergebnis_je_Aktie_verwässert!A3:S68,15,FALSE)</f>
        <v>0.88000000000000012</v>
      </c>
      <c r="N61" s="7">
        <f ca="1">VLOOKUP(A61,Ergebnis_je_Aktie_verwässert!A3:S68,19,FALSE)</f>
        <v>4.191919191919169E-2</v>
      </c>
      <c r="O61" s="27">
        <f>VLOOKUP(A61,Ergebnis_je_Aktie_verwässert!A3:AC68,29,FALSE)</f>
        <v>-0.70370370370370372</v>
      </c>
      <c r="P61" s="28">
        <f t="shared" ca="1" si="3"/>
        <v>0.27167078189300409</v>
      </c>
      <c r="Q61" s="18">
        <f t="shared" ca="1" si="4"/>
        <v>-0.69128320239431362</v>
      </c>
      <c r="R61" s="28">
        <f t="shared" ca="1" si="5"/>
        <v>57.525000000000006</v>
      </c>
      <c r="S61" s="7">
        <f t="shared" ca="1" si="6"/>
        <v>3.008710801393728</v>
      </c>
      <c r="T61" s="29">
        <f t="shared" ca="1" si="7"/>
        <v>2</v>
      </c>
      <c r="U61" s="29">
        <f t="shared" ca="1" si="8"/>
        <v>5</v>
      </c>
      <c r="V61" s="29">
        <f t="shared" ca="1" si="9"/>
        <v>4</v>
      </c>
      <c r="W61" s="29">
        <f t="shared" ca="1" si="10"/>
        <v>1</v>
      </c>
      <c r="X61" s="29">
        <f t="shared" ca="1" si="12"/>
        <v>2</v>
      </c>
      <c r="Y61" s="29">
        <f t="shared" ca="1" si="11"/>
        <v>2</v>
      </c>
      <c r="Z61" s="29">
        <f t="shared" ca="1" si="13"/>
        <v>1</v>
      </c>
      <c r="AA61" s="29">
        <f t="shared" ca="1" si="14"/>
        <v>1</v>
      </c>
    </row>
    <row r="62" spans="1:27" x14ac:dyDescent="0.25">
      <c r="A62" t="s">
        <v>120</v>
      </c>
      <c r="B62" t="s">
        <v>121</v>
      </c>
      <c r="C62" s="15">
        <f ca="1">VLOOKUP(A62,KGV!A3:S68,18,FALSE)</f>
        <v>19.044444444444444</v>
      </c>
      <c r="D62" s="16">
        <f>VLOOKUP(A62,KGV!A3:S68,15,FALSE)</f>
        <v>16.3</v>
      </c>
      <c r="E62" s="7">
        <f ca="1">VLOOKUP(A62,KGV!A3:S68,19,FALSE)</f>
        <v>0.16837082481254262</v>
      </c>
      <c r="F62" s="17">
        <f ca="1">VLOOKUP(A62,Dividendenrendite!A3:S68,18,FALSE)</f>
        <v>2.7977777777777778E-2</v>
      </c>
      <c r="G62" s="18">
        <f>VLOOKUP(A62,Dividendenrendite!A3:S68,15,FALSE)</f>
        <v>2.9428571428571425E-2</v>
      </c>
      <c r="H62" s="7">
        <f ca="1">VLOOKUP(A62,Dividendenrendite!A3:S68,19,FALSE)</f>
        <v>-4.9298813376483119E-2</v>
      </c>
      <c r="I62" s="17">
        <f ca="1">VLOOKUP(A62,Ausschüttungsquote!A3:S68,18,FALSE)</f>
        <v>0.53212469867889345</v>
      </c>
      <c r="J62" s="18">
        <f>VLOOKUP(A62,Ausschüttungsquote!A3:S68,15,FALSE)</f>
        <v>0.49678237257861924</v>
      </c>
      <c r="K62" s="7">
        <f ca="1">VLOOKUP(A62,Ausschüttungsquote!A3:S68,19,FALSE)</f>
        <v>7.1142472138906454E-2</v>
      </c>
      <c r="L62" s="24">
        <f ca="1">VLOOKUP(A62,Ergebnis_je_Aktie_verwässert!A3:S68,18,FALSE)</f>
        <v>2.6477777777777778</v>
      </c>
      <c r="M62" s="25">
        <f>VLOOKUP(A62,Ergebnis_je_Aktie_verwässert!A3:S68,15,FALSE)</f>
        <v>2.0257142857142858</v>
      </c>
      <c r="N62" s="7">
        <f ca="1">VLOOKUP(A62,Ergebnis_je_Aktie_verwässert!A3:S68,19,FALSE)</f>
        <v>0.30708352922739368</v>
      </c>
      <c r="O62" s="27">
        <f>VLOOKUP(A62,Ergebnis_je_Aktie_verwässert!A3:AC68,29,FALSE)</f>
        <v>-4.3999999999999928E-2</v>
      </c>
      <c r="P62" s="28">
        <f t="shared" ca="1" si="3"/>
        <v>2.5312755555555557</v>
      </c>
      <c r="Q62" s="18">
        <f t="shared" ca="1" si="4"/>
        <v>0.24957185394138848</v>
      </c>
      <c r="R62" s="28">
        <f t="shared" ca="1" si="5"/>
        <v>19.920966992096698</v>
      </c>
      <c r="S62" s="7">
        <f t="shared" ca="1" si="6"/>
        <v>0.2221452142390612</v>
      </c>
      <c r="T62" s="29">
        <f t="shared" ca="1" si="7"/>
        <v>2</v>
      </c>
      <c r="U62" s="29">
        <f t="shared" ca="1" si="8"/>
        <v>2</v>
      </c>
      <c r="V62" s="29">
        <f t="shared" ca="1" si="9"/>
        <v>3</v>
      </c>
      <c r="W62" s="29">
        <f t="shared" ca="1" si="10"/>
        <v>3</v>
      </c>
      <c r="X62" s="29">
        <f t="shared" ca="1" si="12"/>
        <v>2</v>
      </c>
      <c r="Y62" s="29">
        <f t="shared" ca="1" si="11"/>
        <v>3</v>
      </c>
      <c r="Z62" s="29">
        <f t="shared" ca="1" si="13"/>
        <v>2</v>
      </c>
      <c r="AA62" s="29">
        <f t="shared" ca="1" si="14"/>
        <v>2</v>
      </c>
    </row>
    <row r="63" spans="1:27" x14ac:dyDescent="0.25">
      <c r="A63" t="s">
        <v>122</v>
      </c>
      <c r="B63" t="s">
        <v>123</v>
      </c>
      <c r="C63" s="15">
        <f ca="1">VLOOKUP(A63,KGV!A3:S68,18,FALSE)</f>
        <v>15.944444444444443</v>
      </c>
      <c r="D63" s="16">
        <f>VLOOKUP(A63,KGV!A3:S68,15,FALSE)</f>
        <v>14.850000000000001</v>
      </c>
      <c r="E63" s="7">
        <f ca="1">VLOOKUP(A63,KGV!A3:S68,19,FALSE)</f>
        <v>7.3699962588851253E-2</v>
      </c>
      <c r="F63" s="17">
        <f ca="1">VLOOKUP(A63,Dividendenrendite!A3:S68,18,FALSE)</f>
        <v>4.9655555555555557E-2</v>
      </c>
      <c r="G63" s="18">
        <f>VLOOKUP(A63,Dividendenrendite!A3:S68,15,FALSE)</f>
        <v>5.5969999999999999E-2</v>
      </c>
      <c r="H63" s="7">
        <f ca="1">VLOOKUP(A63,Dividendenrendite!A3:S68,19,FALSE)</f>
        <v>-0.11281837492307378</v>
      </c>
      <c r="I63" s="17">
        <f ca="1">VLOOKUP(A63,Ausschüttungsquote!A3:S68,18,FALSE)</f>
        <v>0.78851877289377281</v>
      </c>
      <c r="J63" s="18">
        <f>VLOOKUP(A63,Ausschüttungsquote!A3:S68,15,FALSE)</f>
        <v>0.74258293144208076</v>
      </c>
      <c r="K63" s="7">
        <f ca="1">VLOOKUP(A63,Ausschüttungsquote!A3:S68,19,FALSE)</f>
        <v>6.1859543906410019E-2</v>
      </c>
      <c r="L63" s="24">
        <f ca="1">VLOOKUP(A63,Ergebnis_je_Aktie_verwässert!A3:S68,18,FALSE)</f>
        <v>2.6544444444444446</v>
      </c>
      <c r="M63" s="25">
        <f>VLOOKUP(A63,Ergebnis_je_Aktie_verwässert!A3:S68,15,FALSE)</f>
        <v>3.1610000000000005</v>
      </c>
      <c r="N63" s="7">
        <f ca="1">VLOOKUP(A63,Ergebnis_je_Aktie_verwässert!A3:S68,19,FALSE)</f>
        <v>-0.16025167844212462</v>
      </c>
      <c r="O63" s="27">
        <f>VLOOKUP(A63,Ergebnis_je_Aktie_verwässert!A3:AC68,29,FALSE)</f>
        <v>-0.48917748917748927</v>
      </c>
      <c r="P63" s="28">
        <f t="shared" ca="1" si="3"/>
        <v>1.3559499759499758</v>
      </c>
      <c r="Q63" s="18">
        <f t="shared" ca="1" si="4"/>
        <v>-0.57103765392281702</v>
      </c>
      <c r="R63" s="28">
        <f t="shared" ca="1" si="5"/>
        <v>31.213276836158194</v>
      </c>
      <c r="S63" s="7">
        <f t="shared" ca="1" si="6"/>
        <v>1.1019041640510565</v>
      </c>
      <c r="T63" s="29">
        <f t="shared" ca="1" si="7"/>
        <v>2</v>
      </c>
      <c r="U63" s="29">
        <f t="shared" ca="1" si="8"/>
        <v>4</v>
      </c>
      <c r="V63" s="29">
        <f t="shared" ca="1" si="9"/>
        <v>2</v>
      </c>
      <c r="W63" s="29">
        <f t="shared" ca="1" si="10"/>
        <v>1</v>
      </c>
      <c r="X63" s="29">
        <f t="shared" ca="1" si="12"/>
        <v>2</v>
      </c>
      <c r="Y63" s="29">
        <f t="shared" ca="1" si="11"/>
        <v>1</v>
      </c>
      <c r="Z63" s="29">
        <f t="shared" ca="1" si="13"/>
        <v>1</v>
      </c>
      <c r="AA63" s="29">
        <f t="shared" ca="1" si="14"/>
        <v>1</v>
      </c>
    </row>
    <row r="64" spans="1:27" x14ac:dyDescent="0.25">
      <c r="A64" t="s">
        <v>124</v>
      </c>
      <c r="B64" t="s">
        <v>125</v>
      </c>
      <c r="C64" s="15">
        <f ca="1">VLOOKUP(A64,KGV!A3:S68,18,FALSE)</f>
        <v>11.233333333333333</v>
      </c>
      <c r="D64" s="16">
        <f>VLOOKUP(A64,KGV!A3:S68,15,FALSE)</f>
        <v>14.350000000000001</v>
      </c>
      <c r="E64" s="7">
        <f ca="1">VLOOKUP(A64,KGV!A3:S68,19,FALSE)</f>
        <v>-0.21718931475029046</v>
      </c>
      <c r="F64" s="17">
        <f ca="1">VLOOKUP(A64,Dividendenrendite!A3:S68,18,FALSE)</f>
        <v>1.0311111111111111E-2</v>
      </c>
      <c r="G64" s="18">
        <f>VLOOKUP(A64,Dividendenrendite!A3:S68,15,FALSE)</f>
        <v>3.0820000000000004E-2</v>
      </c>
      <c r="H64" s="7">
        <f ca="1">VLOOKUP(A64,Dividendenrendite!A3:S68,19,FALSE)</f>
        <v>-0.66544091138510353</v>
      </c>
      <c r="I64" s="17">
        <f ca="1">VLOOKUP(A64,Ausschüttungsquote!A3:S68,18,FALSE)</f>
        <v>0.11547425835760393</v>
      </c>
      <c r="J64" s="18">
        <f>VLOOKUP(A64,Ausschüttungsquote!A3:S68,15,FALSE)</f>
        <v>0.14196926239797669</v>
      </c>
      <c r="K64" s="7">
        <f ca="1">VLOOKUP(A64,Ausschüttungsquote!A3:S68,19,FALSE)</f>
        <v>-0.18662493269916691</v>
      </c>
      <c r="L64" s="24">
        <f ca="1">VLOOKUP(A64,Ergebnis_je_Aktie_verwässert!A3:S68,18,FALSE)</f>
        <v>4.9344444444444449</v>
      </c>
      <c r="M64" s="25">
        <f>VLOOKUP(A64,Ergebnis_je_Aktie_verwässert!A3:S68,15,FALSE)</f>
        <v>-50.946999999999996</v>
      </c>
      <c r="N64" s="7">
        <f ca="1">VLOOKUP(A64,Ergebnis_je_Aktie_verwässert!A3:S68,19,FALSE)</f>
        <v>-1.0968544653158074</v>
      </c>
      <c r="O64" s="27">
        <f>VLOOKUP(A64,Ergebnis_je_Aktie_verwässert!A3:AC68,29,FALSE)</f>
        <v>-16.8326359832636</v>
      </c>
      <c r="P64" s="28">
        <f t="shared" ca="1" si="3"/>
        <v>-78.125262668526275</v>
      </c>
      <c r="Q64" s="18">
        <f t="shared" si="4"/>
        <v>-99.999989999999997</v>
      </c>
      <c r="R64" s="28">
        <f t="shared" ca="1" si="5"/>
        <v>99</v>
      </c>
      <c r="S64" s="7">
        <f t="shared" ca="1" si="6"/>
        <v>5.8989547038327519</v>
      </c>
      <c r="T64" s="29">
        <f t="shared" ca="1" si="7"/>
        <v>4</v>
      </c>
      <c r="U64" s="29">
        <f t="shared" ca="1" si="8"/>
        <v>1</v>
      </c>
      <c r="V64" s="29">
        <f t="shared" ca="1" si="9"/>
        <v>1</v>
      </c>
      <c r="W64" s="29">
        <f t="shared" ca="1" si="10"/>
        <v>5</v>
      </c>
      <c r="X64" s="29">
        <f t="shared" ca="1" si="12"/>
        <v>4</v>
      </c>
      <c r="Y64" s="29">
        <f t="shared" ca="1" si="11"/>
        <v>1</v>
      </c>
      <c r="Z64" s="29">
        <f t="shared" ca="1" si="13"/>
        <v>1</v>
      </c>
      <c r="AA64" s="29">
        <f t="shared" si="14"/>
        <v>1</v>
      </c>
    </row>
    <row r="65" spans="1:27" x14ac:dyDescent="0.25">
      <c r="A65" t="s">
        <v>126</v>
      </c>
      <c r="B65" t="s">
        <v>127</v>
      </c>
      <c r="C65" s="15">
        <f ca="1">VLOOKUP(A65,KGV!A3:S68,18,FALSE)</f>
        <v>15.988888888888889</v>
      </c>
      <c r="D65" s="16">
        <f>VLOOKUP(A65,KGV!A3:S68,15,FALSE)</f>
        <v>18.149999999999999</v>
      </c>
      <c r="E65" s="7">
        <f ca="1">VLOOKUP(A65,KGV!A3:S68,19,FALSE)</f>
        <v>-0.11906948270584627</v>
      </c>
      <c r="F65" s="17">
        <f ca="1">VLOOKUP(A65,Dividendenrendite!A3:S68,18,FALSE)</f>
        <v>2.5533333333333331E-2</v>
      </c>
      <c r="G65" s="18">
        <f>VLOOKUP(A65,Dividendenrendite!A3:S68,15,FALSE)</f>
        <v>2.3133333333333336E-2</v>
      </c>
      <c r="H65" s="7">
        <f ca="1">VLOOKUP(A65,Dividendenrendite!A3:S68,19,FALSE)</f>
        <v>0.10374639769452432</v>
      </c>
      <c r="I65" s="17">
        <f ca="1">VLOOKUP(A65,Ausschüttungsquote!A3:S68,18,FALSE)</f>
        <v>0.40724608590927336</v>
      </c>
      <c r="J65" s="18">
        <f>VLOOKUP(A65,Ausschüttungsquote!A3:S68,15,FALSE)</f>
        <v>0.45127330689633199</v>
      </c>
      <c r="K65" s="7">
        <f ca="1">VLOOKUP(A65,Ausschüttungsquote!A3:S68,19,FALSE)</f>
        <v>-9.7562209672580336E-2</v>
      </c>
      <c r="L65" s="24">
        <f ca="1">VLOOKUP(A65,Ergebnis_je_Aktie_verwässert!A3:S68,18,FALSE)</f>
        <v>20.133333333333333</v>
      </c>
      <c r="M65" s="25">
        <f>VLOOKUP(A65,Ergebnis_je_Aktie_verwässert!A3:S68,15,FALSE)</f>
        <v>10.911666666666667</v>
      </c>
      <c r="N65" s="7">
        <f ca="1">VLOOKUP(A65,Ergebnis_je_Aktie_verwässert!A3:S68,19,FALSE)</f>
        <v>0.84511990224530309</v>
      </c>
      <c r="O65" s="27">
        <f>VLOOKUP(A65,Ergebnis_je_Aktie_verwässert!A3:AC68,29,FALSE)</f>
        <v>5.709342560553643E-2</v>
      </c>
      <c r="P65" s="28">
        <f t="shared" ca="1" si="3"/>
        <v>20.133333333333333</v>
      </c>
      <c r="Q65" s="18">
        <f t="shared" ca="1" si="4"/>
        <v>0.84511990224530309</v>
      </c>
      <c r="R65" s="28">
        <f t="shared" ca="1" si="5"/>
        <v>15.988888888888889</v>
      </c>
      <c r="S65" s="7">
        <f t="shared" ca="1" si="6"/>
        <v>-0.11906948270584627</v>
      </c>
      <c r="T65" s="29">
        <f t="shared" ca="1" si="7"/>
        <v>4</v>
      </c>
      <c r="U65" s="29">
        <f t="shared" ca="1" si="8"/>
        <v>2</v>
      </c>
      <c r="V65" s="29">
        <f t="shared" ca="1" si="9"/>
        <v>4</v>
      </c>
      <c r="W65" s="29">
        <f t="shared" ca="1" si="10"/>
        <v>4</v>
      </c>
      <c r="X65" s="29">
        <f t="shared" ca="1" si="12"/>
        <v>4</v>
      </c>
      <c r="Y65" s="29">
        <f t="shared" ca="1" si="11"/>
        <v>5</v>
      </c>
      <c r="Z65" s="29">
        <f t="shared" ca="1" si="13"/>
        <v>4</v>
      </c>
      <c r="AA65" s="29">
        <f t="shared" ca="1" si="14"/>
        <v>5</v>
      </c>
    </row>
    <row r="66" spans="1:27" x14ac:dyDescent="0.25">
      <c r="A66" t="s">
        <v>128</v>
      </c>
      <c r="B66" t="s">
        <v>129</v>
      </c>
      <c r="C66" s="15">
        <f ca="1">VLOOKUP(A66,KGV!A3:S68,18,FALSE)</f>
        <v>17.911111111111111</v>
      </c>
      <c r="D66" s="16">
        <f>VLOOKUP(A66,KGV!A3:S68,15,FALSE)</f>
        <v>15.8</v>
      </c>
      <c r="E66" s="7">
        <f ca="1">VLOOKUP(A66,KGV!A3:S68,19,FALSE)</f>
        <v>0.13361462728551343</v>
      </c>
      <c r="F66" s="17">
        <f ca="1">VLOOKUP(A66,Dividendenrendite!A3:S68,18,FALSE)</f>
        <v>3.0144444444444446E-2</v>
      </c>
      <c r="G66" s="18">
        <f>VLOOKUP(A66,Dividendenrendite!A3:S68,15,FALSE)</f>
        <v>2.7309999999999994E-2</v>
      </c>
      <c r="H66" s="7">
        <f ca="1">VLOOKUP(A66,Dividendenrendite!A3:S68,19,FALSE)</f>
        <v>0.10378778632165697</v>
      </c>
      <c r="I66" s="17">
        <f ca="1">VLOOKUP(A66,Ausschüttungsquote!A3:S68,18,FALSE)</f>
        <v>0.54611835694915656</v>
      </c>
      <c r="J66" s="18">
        <f>VLOOKUP(A66,Ausschüttungsquote!A3:S68,15,FALSE)</f>
        <v>0.44290635023009867</v>
      </c>
      <c r="K66" s="7">
        <f ca="1">VLOOKUP(A66,Ausschüttungsquote!A3:S68,19,FALSE)</f>
        <v>0.23303347686353382</v>
      </c>
      <c r="L66" s="24">
        <f ca="1">VLOOKUP(A66,Ergebnis_je_Aktie_verwässert!A3:S68,18,FALSE)</f>
        <v>2.9299999999999997</v>
      </c>
      <c r="M66" s="25">
        <f>VLOOKUP(A66,Ergebnis_je_Aktie_verwässert!A3:S68,15,FALSE)</f>
        <v>1.98</v>
      </c>
      <c r="N66" s="7">
        <f ca="1">VLOOKUP(A66,Ergebnis_je_Aktie_verwässert!A3:S68,19,FALSE)</f>
        <v>0.47979797979797967</v>
      </c>
      <c r="O66" s="27">
        <f>VLOOKUP(A66,Ergebnis_je_Aktie_verwässert!A3:AC68,29,FALSE)</f>
        <v>-0.12962962962962965</v>
      </c>
      <c r="P66" s="28">
        <f t="shared" ca="1" si="3"/>
        <v>2.5501851851851849</v>
      </c>
      <c r="Q66" s="18">
        <f t="shared" ca="1" si="4"/>
        <v>0.2879723157500933</v>
      </c>
      <c r="R66" s="28">
        <f t="shared" ca="1" si="5"/>
        <v>20.578723404255321</v>
      </c>
      <c r="S66" s="7">
        <f t="shared" ca="1" si="6"/>
        <v>0.30245084837058989</v>
      </c>
      <c r="T66" s="29">
        <f t="shared" ca="1" si="7"/>
        <v>2</v>
      </c>
      <c r="U66" s="29">
        <f t="shared" ca="1" si="8"/>
        <v>3</v>
      </c>
      <c r="V66" s="29">
        <f t="shared" ca="1" si="9"/>
        <v>4</v>
      </c>
      <c r="W66" s="29">
        <f t="shared" ca="1" si="10"/>
        <v>3</v>
      </c>
      <c r="X66" s="29">
        <f t="shared" ca="1" si="12"/>
        <v>2</v>
      </c>
      <c r="Y66" s="29">
        <f t="shared" ca="1" si="11"/>
        <v>3</v>
      </c>
      <c r="Z66" s="29">
        <f t="shared" ca="1" si="13"/>
        <v>1</v>
      </c>
      <c r="AA66" s="29">
        <f t="shared" ca="1" si="14"/>
        <v>3</v>
      </c>
    </row>
    <row r="67" spans="1:27" x14ac:dyDescent="0.25">
      <c r="A67" t="s">
        <v>130</v>
      </c>
      <c r="B67" t="s">
        <v>131</v>
      </c>
      <c r="C67" s="15">
        <f ca="1">VLOOKUP(A67,KGV!A3:S68,18,FALSE)</f>
        <v>17.911111111111111</v>
      </c>
      <c r="D67" s="16">
        <f>VLOOKUP(A67,KGV!A3:S68,15,FALSE)</f>
        <v>18.100000000000001</v>
      </c>
      <c r="E67" s="7">
        <f ca="1">VLOOKUP(A67,KGV!A3:S68,19,FALSE)</f>
        <v>-1.0435850214855824E-2</v>
      </c>
      <c r="F67" s="17">
        <f ca="1">VLOOKUP(A67,Dividendenrendite!A3:S68,18,FALSE)</f>
        <v>3.061111111111111E-2</v>
      </c>
      <c r="G67" s="18">
        <f>VLOOKUP(A67,Dividendenrendite!A3:S68,15,FALSE)</f>
        <v>3.4169999999999992E-2</v>
      </c>
      <c r="H67" s="7">
        <f ca="1">VLOOKUP(A67,Dividendenrendite!A3:S68,19,FALSE)</f>
        <v>-0.1041524404123173</v>
      </c>
      <c r="I67" s="17">
        <f ca="1">VLOOKUP(A67,Ausschüttungsquote!A3:S68,18,FALSE)</f>
        <v>0.54846267557322026</v>
      </c>
      <c r="J67" s="18">
        <f>VLOOKUP(A67,Ausschüttungsquote!A3:S68,15,FALSE)</f>
        <v>0.57692301810541036</v>
      </c>
      <c r="K67" s="7">
        <f ca="1">VLOOKUP(A67,Ausschüttungsquote!A3:S68,19,FALSE)</f>
        <v>-4.933126541848265E-2</v>
      </c>
      <c r="L67" s="24">
        <f ca="1">VLOOKUP(A67,Ergebnis_je_Aktie_verwässert!A3:S68,18,FALSE)</f>
        <v>6.3255555555555558</v>
      </c>
      <c r="M67" s="25">
        <f>VLOOKUP(A67,Ergebnis_je_Aktie_verwässert!A3:S68,15,FALSE)</f>
        <v>4.1180000000000003</v>
      </c>
      <c r="N67" s="7">
        <f ca="1">VLOOKUP(A67,Ergebnis_je_Aktie_verwässert!A3:S68,19,FALSE)</f>
        <v>0.53607468566186389</v>
      </c>
      <c r="O67" s="27">
        <f>VLOOKUP(A67,Ergebnis_je_Aktie_verwässert!A3:AC68,29,FALSE)</f>
        <v>-0.10337078651685394</v>
      </c>
      <c r="P67" s="28">
        <f t="shared" ca="1" si="3"/>
        <v>5.671677902621723</v>
      </c>
      <c r="Q67" s="18">
        <f t="shared" ca="1" si="4"/>
        <v>0.37728943725636777</v>
      </c>
      <c r="R67" s="28">
        <f t="shared" ca="1" si="5"/>
        <v>19.976051239209134</v>
      </c>
      <c r="S67" s="7">
        <f t="shared" ca="1" si="6"/>
        <v>0.10364923973531126</v>
      </c>
      <c r="T67" s="29">
        <f t="shared" ca="1" si="7"/>
        <v>3</v>
      </c>
      <c r="U67" s="29">
        <f t="shared" ca="1" si="8"/>
        <v>3</v>
      </c>
      <c r="V67" s="29">
        <f t="shared" ca="1" si="9"/>
        <v>2</v>
      </c>
      <c r="W67" s="29">
        <f t="shared" ca="1" si="10"/>
        <v>3</v>
      </c>
      <c r="X67" s="29">
        <f t="shared" ca="1" si="12"/>
        <v>3</v>
      </c>
      <c r="Y67" s="29">
        <f t="shared" ca="1" si="11"/>
        <v>4</v>
      </c>
      <c r="Z67" s="29">
        <f t="shared" ca="1" si="13"/>
        <v>2</v>
      </c>
      <c r="AA67" s="29">
        <f t="shared" ca="1" si="14"/>
        <v>3</v>
      </c>
    </row>
  </sheetData>
  <autoFilter ref="A2:AA2"/>
  <mergeCells count="6">
    <mergeCell ref="T1:AA1"/>
    <mergeCell ref="C1:E1"/>
    <mergeCell ref="I1:K1"/>
    <mergeCell ref="L1:N1"/>
    <mergeCell ref="O1:S1"/>
    <mergeCell ref="F1:H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6" width="10.85546875" bestFit="1" customWidth="1"/>
    <col min="17" max="17" width="11.28515625" bestFit="1" customWidth="1"/>
    <col min="18" max="18" width="26.5703125" customWidth="1"/>
    <col min="19" max="19" width="26.28515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 t="s">
        <v>145</v>
      </c>
      <c r="Q1" s="39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144</v>
      </c>
      <c r="P3" s="1" t="s">
        <v>142</v>
      </c>
      <c r="Q3" s="1" t="s">
        <v>143</v>
      </c>
      <c r="R3" s="1" t="s">
        <v>147</v>
      </c>
      <c r="S3" s="1" t="s">
        <v>146</v>
      </c>
    </row>
    <row r="4" spans="1:19" x14ac:dyDescent="0.25">
      <c r="A4" t="s">
        <v>2</v>
      </c>
      <c r="B4" t="s">
        <v>3</v>
      </c>
      <c r="C4" s="2">
        <v>19.2</v>
      </c>
      <c r="D4" s="2">
        <v>20.8</v>
      </c>
      <c r="E4" s="6">
        <v>21.4</v>
      </c>
      <c r="F4" s="6">
        <v>16.100000000000001</v>
      </c>
      <c r="G4" s="6">
        <v>15</v>
      </c>
      <c r="H4" s="6">
        <v>13.6</v>
      </c>
      <c r="I4" s="6">
        <v>14.7</v>
      </c>
      <c r="J4" s="6">
        <v>13.8</v>
      </c>
      <c r="K4" s="6">
        <v>10.7</v>
      </c>
      <c r="L4" s="6">
        <v>18.8</v>
      </c>
      <c r="M4" s="6">
        <v>20</v>
      </c>
      <c r="N4" s="6">
        <v>22</v>
      </c>
      <c r="O4" s="3">
        <f>MEDIAN(E4:N4)</f>
        <v>15.55</v>
      </c>
      <c r="P4" s="4">
        <f ca="1">360-Q4</f>
        <v>200</v>
      </c>
      <c r="Q4" s="4">
        <f ca="1">DAYS360(TODAY(),CONCATENATE("31.12.",Q2))</f>
        <v>160</v>
      </c>
      <c r="R4" s="3">
        <f ca="1">(C4/360*P4)+(D4/360*Q4)</f>
        <v>19.911111111111111</v>
      </c>
      <c r="S4" s="5">
        <f ca="1">(R4/O4)-1</f>
        <v>0.28045730618077891</v>
      </c>
    </row>
    <row r="5" spans="1:19" x14ac:dyDescent="0.25">
      <c r="A5" t="s">
        <v>4</v>
      </c>
      <c r="B5" t="s">
        <v>5</v>
      </c>
      <c r="C5" s="2">
        <v>16.899999999999999</v>
      </c>
      <c r="D5" s="2">
        <v>18.3</v>
      </c>
      <c r="E5" s="6">
        <v>18.899999999999999</v>
      </c>
      <c r="F5" s="6">
        <v>16.399999999999999</v>
      </c>
      <c r="G5" s="6">
        <v>14.5</v>
      </c>
      <c r="H5" s="6">
        <v>13.5</v>
      </c>
      <c r="I5" s="6">
        <v>19.399999999999999</v>
      </c>
      <c r="J5" s="6">
        <v>15.6</v>
      </c>
      <c r="K5" s="6">
        <v>17.2</v>
      </c>
      <c r="L5" s="6">
        <v>23.6</v>
      </c>
      <c r="M5" s="6">
        <v>32</v>
      </c>
      <c r="N5" s="6">
        <v>19</v>
      </c>
      <c r="O5" s="3">
        <f t="shared" ref="O5:O68" si="0">MEDIAN(E5:N5)</f>
        <v>18.049999999999997</v>
      </c>
      <c r="P5" s="4">
        <f t="shared" ref="P5:P68" ca="1" si="1">360-Q5</f>
        <v>200</v>
      </c>
      <c r="Q5" s="4">
        <f ca="1">DAYS360(TODAY(),CONCATENATE("31.12.",Q2))</f>
        <v>160</v>
      </c>
      <c r="R5" s="3">
        <f t="shared" ref="R5:R68" ca="1" si="2">(C5/360*P5)+(D5/360*Q5)</f>
        <v>17.522222222222219</v>
      </c>
      <c r="S5" s="5">
        <f t="shared" ref="S5:S68" ca="1" si="3">(R5/O5)-1</f>
        <v>-2.9239766081871399E-2</v>
      </c>
    </row>
    <row r="6" spans="1:19" x14ac:dyDescent="0.25">
      <c r="A6" t="s">
        <v>6</v>
      </c>
      <c r="B6" t="s">
        <v>7</v>
      </c>
      <c r="C6" s="2">
        <v>19</v>
      </c>
      <c r="D6" s="2">
        <v>18.899999999999999</v>
      </c>
      <c r="E6" s="6">
        <v>20.8</v>
      </c>
      <c r="F6" s="6">
        <v>17.899999999999999</v>
      </c>
      <c r="G6" s="6">
        <v>18.2</v>
      </c>
      <c r="H6" s="6">
        <v>5.4</v>
      </c>
      <c r="I6" s="6">
        <v>17.2</v>
      </c>
      <c r="J6" s="6">
        <v>8.5</v>
      </c>
      <c r="K6" s="6">
        <v>18.7</v>
      </c>
      <c r="L6" s="6">
        <v>18.3</v>
      </c>
      <c r="M6" s="6">
        <v>19.100000000000001</v>
      </c>
      <c r="N6" s="6">
        <v>17.2</v>
      </c>
      <c r="O6" s="3">
        <f t="shared" si="0"/>
        <v>18.049999999999997</v>
      </c>
      <c r="P6" s="4">
        <f t="shared" ca="1" si="1"/>
        <v>200</v>
      </c>
      <c r="Q6" s="4">
        <f ca="1">DAYS360(TODAY(),CONCATENATE("31.12.",Q2))</f>
        <v>160</v>
      </c>
      <c r="R6" s="3">
        <f t="shared" ca="1" si="2"/>
        <v>18.955555555555556</v>
      </c>
      <c r="S6" s="5">
        <f t="shared" ca="1" si="3"/>
        <v>5.0169282856263653E-2</v>
      </c>
    </row>
    <row r="7" spans="1:19" x14ac:dyDescent="0.25">
      <c r="A7" t="s">
        <v>8</v>
      </c>
      <c r="B7" t="s">
        <v>9</v>
      </c>
      <c r="C7" s="2">
        <v>7.9</v>
      </c>
      <c r="D7" s="2">
        <v>13.6</v>
      </c>
      <c r="E7" s="6">
        <v>51.7</v>
      </c>
      <c r="F7" s="6">
        <v>131.80000000000001</v>
      </c>
      <c r="G7" s="6">
        <v>6.6</v>
      </c>
      <c r="H7" s="6">
        <v>12.7</v>
      </c>
      <c r="I7" s="6">
        <v>6.9</v>
      </c>
      <c r="J7" s="6"/>
      <c r="K7" s="6">
        <v>6.5</v>
      </c>
      <c r="L7" s="6">
        <v>7.6</v>
      </c>
      <c r="M7" s="6">
        <v>10.7</v>
      </c>
      <c r="N7" s="6">
        <v>13</v>
      </c>
      <c r="O7" s="3">
        <f t="shared" si="0"/>
        <v>10.7</v>
      </c>
      <c r="P7" s="4">
        <f t="shared" ca="1" si="1"/>
        <v>200</v>
      </c>
      <c r="Q7" s="4">
        <f ca="1">DAYS360(TODAY(),CONCATENATE("31.12.",Q2))</f>
        <v>160</v>
      </c>
      <c r="R7" s="3">
        <f t="shared" ca="1" si="2"/>
        <v>10.433333333333334</v>
      </c>
      <c r="S7" s="5">
        <f t="shared" ca="1" si="3"/>
        <v>-2.4922118380062197E-2</v>
      </c>
    </row>
    <row r="8" spans="1:19" x14ac:dyDescent="0.25">
      <c r="A8" t="s">
        <v>10</v>
      </c>
      <c r="B8" t="s">
        <v>11</v>
      </c>
      <c r="C8" s="2">
        <v>24.1</v>
      </c>
      <c r="D8" s="2">
        <v>26.7</v>
      </c>
      <c r="E8" s="6">
        <v>31.3</v>
      </c>
      <c r="F8" s="6">
        <v>31.7</v>
      </c>
      <c r="G8" s="6">
        <v>39.799999999999997</v>
      </c>
      <c r="H8" s="6">
        <v>29.7</v>
      </c>
      <c r="I8" s="6">
        <v>27.8</v>
      </c>
      <c r="J8" s="6">
        <v>16.899999999999999</v>
      </c>
      <c r="K8" s="6">
        <v>27.5</v>
      </c>
      <c r="L8" s="6">
        <v>16.8</v>
      </c>
      <c r="M8" s="6">
        <v>35.9</v>
      </c>
      <c r="N8" s="6">
        <v>33.200000000000003</v>
      </c>
      <c r="O8" s="3">
        <f t="shared" si="0"/>
        <v>30.5</v>
      </c>
      <c r="P8" s="4">
        <f t="shared" ca="1" si="1"/>
        <v>200</v>
      </c>
      <c r="Q8" s="4">
        <f ca="1">DAYS360(TODAY(),CONCATENATE("31.12.",Q2))</f>
        <v>160</v>
      </c>
      <c r="R8" s="3">
        <f t="shared" ca="1" si="2"/>
        <v>25.255555555555553</v>
      </c>
      <c r="S8" s="5">
        <f t="shared" ca="1" si="3"/>
        <v>-0.17194899817850651</v>
      </c>
    </row>
    <row r="9" spans="1:19" x14ac:dyDescent="0.25">
      <c r="A9" t="s">
        <v>12</v>
      </c>
      <c r="B9" t="s">
        <v>13</v>
      </c>
      <c r="C9" s="2">
        <v>13.3</v>
      </c>
      <c r="D9" s="2">
        <v>14.8</v>
      </c>
      <c r="E9" s="6">
        <v>15.3</v>
      </c>
      <c r="F9" s="6">
        <v>12.1</v>
      </c>
      <c r="G9" s="6">
        <v>12.4</v>
      </c>
      <c r="H9" s="6">
        <v>6</v>
      </c>
      <c r="I9" s="6">
        <v>25.4</v>
      </c>
      <c r="J9" s="6"/>
      <c r="K9" s="6">
        <v>20.399999999999999</v>
      </c>
      <c r="L9" s="6">
        <v>14.3</v>
      </c>
      <c r="M9" s="6">
        <v>10.3</v>
      </c>
      <c r="N9" s="6">
        <v>11.8</v>
      </c>
      <c r="O9" s="3">
        <f t="shared" si="0"/>
        <v>12.4</v>
      </c>
      <c r="P9" s="4">
        <f t="shared" ca="1" si="1"/>
        <v>200</v>
      </c>
      <c r="Q9" s="4">
        <f ca="1">DAYS360(TODAY(),CONCATENATE("31.12.",Q2))</f>
        <v>160</v>
      </c>
      <c r="R9" s="3">
        <f t="shared" ca="1" si="2"/>
        <v>13.966666666666667</v>
      </c>
      <c r="S9" s="5">
        <f t="shared" ca="1" si="3"/>
        <v>0.12634408602150526</v>
      </c>
    </row>
    <row r="10" spans="1:19" x14ac:dyDescent="0.25">
      <c r="A10" t="s">
        <v>14</v>
      </c>
      <c r="B10" t="s">
        <v>15</v>
      </c>
      <c r="C10" s="2">
        <v>20.8</v>
      </c>
      <c r="D10" s="2">
        <v>20.5</v>
      </c>
      <c r="E10" s="6">
        <v>59.2</v>
      </c>
      <c r="F10" s="6"/>
      <c r="G10" s="6">
        <v>68.2</v>
      </c>
      <c r="H10" s="6">
        <v>24.7</v>
      </c>
      <c r="I10" s="6">
        <v>128.6</v>
      </c>
      <c r="J10" s="6">
        <v>31.6</v>
      </c>
      <c r="K10" s="6">
        <v>115.5</v>
      </c>
      <c r="L10" s="6">
        <v>18.7</v>
      </c>
      <c r="M10" s="6">
        <v>10.7</v>
      </c>
      <c r="N10" s="6">
        <v>15.1</v>
      </c>
      <c r="O10" s="3">
        <f t="shared" si="0"/>
        <v>31.6</v>
      </c>
      <c r="P10" s="4">
        <f t="shared" ca="1" si="1"/>
        <v>200</v>
      </c>
      <c r="Q10" s="4">
        <f ca="1">DAYS360(TODAY(),CONCATENATE("31.12.",Q2))</f>
        <v>160</v>
      </c>
      <c r="R10" s="3">
        <f t="shared" ca="1" si="2"/>
        <v>20.666666666666668</v>
      </c>
      <c r="S10" s="5">
        <f t="shared" ca="1" si="3"/>
        <v>-0.34599156118143459</v>
      </c>
    </row>
    <row r="11" spans="1:19" x14ac:dyDescent="0.25">
      <c r="A11" t="s">
        <v>16</v>
      </c>
      <c r="B11" t="s">
        <v>17</v>
      </c>
      <c r="C11" s="2">
        <v>17.5</v>
      </c>
      <c r="D11" s="2">
        <v>20.2</v>
      </c>
      <c r="E11" s="6">
        <v>22.3</v>
      </c>
      <c r="F11" s="6">
        <v>25.6</v>
      </c>
      <c r="G11" s="6">
        <v>14.1</v>
      </c>
      <c r="H11" s="6">
        <v>25.1</v>
      </c>
      <c r="I11" s="6">
        <v>22.4</v>
      </c>
      <c r="J11" s="6">
        <v>16.3</v>
      </c>
      <c r="K11" s="6">
        <v>22.3</v>
      </c>
      <c r="L11" s="6">
        <v>26.3</v>
      </c>
      <c r="M11" s="6">
        <v>31.6</v>
      </c>
      <c r="N11" s="6">
        <v>31</v>
      </c>
      <c r="O11" s="3">
        <f t="shared" si="0"/>
        <v>23.75</v>
      </c>
      <c r="P11" s="4">
        <f t="shared" ca="1" si="1"/>
        <v>200</v>
      </c>
      <c r="Q11" s="4">
        <f ca="1">DAYS360(TODAY(),CONCATENATE("31.12.",Q2))</f>
        <v>160</v>
      </c>
      <c r="R11" s="3">
        <f t="shared" ca="1" si="2"/>
        <v>18.700000000000003</v>
      </c>
      <c r="S11" s="5">
        <f t="shared" ca="1" si="3"/>
        <v>-0.21263157894736828</v>
      </c>
    </row>
    <row r="12" spans="1:19" x14ac:dyDescent="0.25">
      <c r="A12" t="s">
        <v>18</v>
      </c>
      <c r="B12" t="s">
        <v>19</v>
      </c>
      <c r="C12" s="2">
        <v>12.6</v>
      </c>
      <c r="D12" s="2">
        <v>14.5</v>
      </c>
      <c r="E12" s="6">
        <v>17.5</v>
      </c>
      <c r="F12" s="6">
        <v>15.2</v>
      </c>
      <c r="G12" s="6">
        <v>9.6999999999999993</v>
      </c>
      <c r="H12" s="6">
        <v>17.2</v>
      </c>
      <c r="I12" s="6">
        <v>23.9</v>
      </c>
      <c r="J12" s="6">
        <v>10.3</v>
      </c>
      <c r="K12" s="6">
        <v>22.7</v>
      </c>
      <c r="L12" s="6">
        <v>20.2</v>
      </c>
      <c r="M12" s="6">
        <v>25.4</v>
      </c>
      <c r="N12" s="6">
        <v>15.5</v>
      </c>
      <c r="O12" s="3">
        <f t="shared" si="0"/>
        <v>17.350000000000001</v>
      </c>
      <c r="P12" s="4">
        <f t="shared" ca="1" si="1"/>
        <v>200</v>
      </c>
      <c r="Q12" s="4">
        <f ca="1">DAYS360(TODAY(),CONCATENATE("31.12.",Q2))</f>
        <v>160</v>
      </c>
      <c r="R12" s="3">
        <f t="shared" ca="1" si="2"/>
        <v>13.444444444444443</v>
      </c>
      <c r="S12" s="5">
        <f t="shared" ca="1" si="3"/>
        <v>-0.22510406660262583</v>
      </c>
    </row>
    <row r="13" spans="1:19" x14ac:dyDescent="0.25">
      <c r="A13" t="s">
        <v>20</v>
      </c>
      <c r="B13" t="s">
        <v>21</v>
      </c>
      <c r="C13" s="2">
        <v>9.4</v>
      </c>
      <c r="D13" s="2">
        <v>9.5</v>
      </c>
      <c r="E13" s="6">
        <v>9.9</v>
      </c>
      <c r="F13" s="6">
        <v>9.1999999999999993</v>
      </c>
      <c r="G13" s="6">
        <v>13.1</v>
      </c>
      <c r="H13" s="6">
        <v>7.9</v>
      </c>
      <c r="I13" s="6">
        <v>9.1</v>
      </c>
      <c r="J13" s="6"/>
      <c r="K13" s="6">
        <v>8.1999999999999993</v>
      </c>
      <c r="L13" s="6">
        <v>9.1</v>
      </c>
      <c r="M13" s="6">
        <v>11.4</v>
      </c>
      <c r="N13" s="6">
        <v>16.2</v>
      </c>
      <c r="O13" s="3">
        <f t="shared" si="0"/>
        <v>9.1999999999999993</v>
      </c>
      <c r="P13" s="4">
        <f t="shared" ca="1" si="1"/>
        <v>200</v>
      </c>
      <c r="Q13" s="4">
        <f ca="1">DAYS360(TODAY(),CONCATENATE("31.12.",Q2))</f>
        <v>160</v>
      </c>
      <c r="R13" s="3">
        <f t="shared" ca="1" si="2"/>
        <v>9.4444444444444446</v>
      </c>
      <c r="S13" s="5">
        <f t="shared" ca="1" si="3"/>
        <v>2.6570048309178862E-2</v>
      </c>
    </row>
    <row r="14" spans="1:19" x14ac:dyDescent="0.25">
      <c r="A14" t="s">
        <v>22</v>
      </c>
      <c r="B14" t="s">
        <v>23</v>
      </c>
      <c r="C14" s="2">
        <v>9.3000000000000007</v>
      </c>
      <c r="D14" s="2">
        <v>9.3000000000000007</v>
      </c>
      <c r="E14" s="6">
        <v>8.6999999999999993</v>
      </c>
      <c r="F14" s="6">
        <v>7.6</v>
      </c>
      <c r="G14" s="6">
        <v>24.1</v>
      </c>
      <c r="H14" s="6">
        <v>8.6999999999999993</v>
      </c>
      <c r="I14" s="6">
        <v>8.4</v>
      </c>
      <c r="J14" s="6">
        <v>14.8</v>
      </c>
      <c r="K14" s="6">
        <v>7.4</v>
      </c>
      <c r="L14" s="6">
        <v>8.6</v>
      </c>
      <c r="M14" s="6">
        <v>9.8000000000000007</v>
      </c>
      <c r="N14" s="6">
        <v>11.3</v>
      </c>
      <c r="O14" s="3">
        <f t="shared" si="0"/>
        <v>8.6999999999999993</v>
      </c>
      <c r="P14" s="4">
        <f t="shared" ca="1" si="1"/>
        <v>200</v>
      </c>
      <c r="Q14" s="4">
        <f ca="1">DAYS360(TODAY(),CONCATENATE("31.12.",Q2))</f>
        <v>160</v>
      </c>
      <c r="R14" s="3">
        <f t="shared" ca="1" si="2"/>
        <v>9.3000000000000007</v>
      </c>
      <c r="S14" s="5">
        <f t="shared" ca="1" si="3"/>
        <v>6.8965517241379448E-2</v>
      </c>
    </row>
    <row r="15" spans="1:19" x14ac:dyDescent="0.25">
      <c r="A15" t="s">
        <v>24</v>
      </c>
      <c r="B15" t="s">
        <v>25</v>
      </c>
      <c r="C15" s="2">
        <v>13.6</v>
      </c>
      <c r="D15" s="2">
        <v>14.6</v>
      </c>
      <c r="E15" s="6">
        <v>14.7</v>
      </c>
      <c r="F15" s="6">
        <v>13.4</v>
      </c>
      <c r="G15" s="6">
        <v>8</v>
      </c>
      <c r="H15" s="6">
        <v>12</v>
      </c>
      <c r="I15" s="6">
        <v>28.2</v>
      </c>
      <c r="J15" s="6">
        <v>8.9</v>
      </c>
      <c r="K15" s="6">
        <v>12.2</v>
      </c>
      <c r="L15" s="6">
        <v>11.6</v>
      </c>
      <c r="M15" s="6">
        <v>11.3</v>
      </c>
      <c r="N15" s="6">
        <v>15.4</v>
      </c>
      <c r="O15" s="3">
        <f t="shared" si="0"/>
        <v>12.1</v>
      </c>
      <c r="P15" s="4">
        <f t="shared" ca="1" si="1"/>
        <v>200</v>
      </c>
      <c r="Q15" s="4">
        <f ca="1">DAYS360(TODAY(),CONCATENATE("31.12.",Q2))</f>
        <v>160</v>
      </c>
      <c r="R15" s="3">
        <f t="shared" ca="1" si="2"/>
        <v>14.044444444444444</v>
      </c>
      <c r="S15" s="5">
        <f t="shared" ca="1" si="3"/>
        <v>0.16069788797061535</v>
      </c>
    </row>
    <row r="16" spans="1:19" x14ac:dyDescent="0.25">
      <c r="A16" t="s">
        <v>26</v>
      </c>
      <c r="B16" t="s">
        <v>27</v>
      </c>
      <c r="C16" s="2">
        <v>17.899999999999999</v>
      </c>
      <c r="D16" s="2">
        <v>20.7</v>
      </c>
      <c r="E16" s="6">
        <v>26.4</v>
      </c>
      <c r="F16" s="6">
        <v>24.3</v>
      </c>
      <c r="G16" s="6">
        <v>16.5</v>
      </c>
      <c r="H16" s="6">
        <v>35.200000000000003</v>
      </c>
      <c r="I16" s="6">
        <v>32.9</v>
      </c>
      <c r="J16" s="6">
        <v>18.7</v>
      </c>
      <c r="K16" s="6">
        <v>10.7</v>
      </c>
      <c r="L16" s="6">
        <v>18.3</v>
      </c>
      <c r="M16" s="6">
        <v>16.100000000000001</v>
      </c>
      <c r="N16" s="6">
        <v>30</v>
      </c>
      <c r="O16" s="3">
        <f t="shared" si="0"/>
        <v>21.5</v>
      </c>
      <c r="P16" s="4">
        <f t="shared" ca="1" si="1"/>
        <v>200</v>
      </c>
      <c r="Q16" s="4">
        <f ca="1">DAYS360(TODAY(),CONCATENATE("31.12.",Q2))</f>
        <v>160</v>
      </c>
      <c r="R16" s="3">
        <f t="shared" ca="1" si="2"/>
        <v>19.144444444444442</v>
      </c>
      <c r="S16" s="5">
        <f t="shared" ca="1" si="3"/>
        <v>-0.10956072351421198</v>
      </c>
    </row>
    <row r="17" spans="1:19" x14ac:dyDescent="0.25">
      <c r="A17" t="s">
        <v>28</v>
      </c>
      <c r="B17" t="s">
        <v>29</v>
      </c>
      <c r="C17" s="2">
        <v>12.6</v>
      </c>
      <c r="D17" s="2">
        <v>15.4</v>
      </c>
      <c r="E17" s="6">
        <v>16.399999999999999</v>
      </c>
      <c r="F17" s="6">
        <v>26.5</v>
      </c>
      <c r="G17" s="6">
        <v>9.8000000000000007</v>
      </c>
      <c r="H17" s="6">
        <v>8.4</v>
      </c>
      <c r="I17" s="6">
        <v>11</v>
      </c>
      <c r="J17" s="6">
        <v>5.5</v>
      </c>
      <c r="K17" s="6">
        <v>10.3</v>
      </c>
      <c r="L17" s="6">
        <v>11.7</v>
      </c>
      <c r="M17" s="6">
        <v>11.2</v>
      </c>
      <c r="N17" s="6">
        <v>14.5</v>
      </c>
      <c r="O17" s="3">
        <f t="shared" si="0"/>
        <v>11.1</v>
      </c>
      <c r="P17" s="4">
        <f t="shared" ca="1" si="1"/>
        <v>200</v>
      </c>
      <c r="Q17" s="4">
        <f ca="1">DAYS360(TODAY(),CONCATENATE("31.12.",Q2))</f>
        <v>160</v>
      </c>
      <c r="R17" s="3">
        <f t="shared" ca="1" si="2"/>
        <v>13.844444444444443</v>
      </c>
      <c r="S17" s="5">
        <f t="shared" ca="1" si="3"/>
        <v>0.24724724724724711</v>
      </c>
    </row>
    <row r="18" spans="1:19" x14ac:dyDescent="0.25">
      <c r="A18" t="s">
        <v>30</v>
      </c>
      <c r="B18" t="s">
        <v>31</v>
      </c>
      <c r="C18" s="2">
        <v>12.8</v>
      </c>
      <c r="D18" s="2">
        <v>14</v>
      </c>
      <c r="E18" s="6">
        <v>11.7</v>
      </c>
      <c r="F18" s="6">
        <v>11.7</v>
      </c>
      <c r="G18" s="6">
        <v>11.2</v>
      </c>
      <c r="H18" s="6">
        <v>7.5</v>
      </c>
      <c r="I18" s="6">
        <v>11.4</v>
      </c>
      <c r="J18" s="6">
        <v>9.6999999999999993</v>
      </c>
      <c r="K18" s="6">
        <v>11.9</v>
      </c>
      <c r="L18" s="6">
        <v>12.4</v>
      </c>
      <c r="M18" s="6">
        <v>14</v>
      </c>
      <c r="N18" s="6">
        <v>23.1</v>
      </c>
      <c r="O18" s="3">
        <f t="shared" si="0"/>
        <v>11.7</v>
      </c>
      <c r="P18" s="4">
        <f t="shared" ca="1" si="1"/>
        <v>200</v>
      </c>
      <c r="Q18" s="4">
        <f ca="1">DAYS360(TODAY(),CONCATENATE("31.12.",Q2))</f>
        <v>160</v>
      </c>
      <c r="R18" s="3">
        <f t="shared" ca="1" si="2"/>
        <v>13.333333333333332</v>
      </c>
      <c r="S18" s="5">
        <f t="shared" ca="1" si="3"/>
        <v>0.13960113960113962</v>
      </c>
    </row>
    <row r="19" spans="1:19" x14ac:dyDescent="0.25">
      <c r="A19" t="s">
        <v>32</v>
      </c>
      <c r="B19" t="s">
        <v>33</v>
      </c>
      <c r="C19" s="2">
        <v>9.8000000000000007</v>
      </c>
      <c r="D19" s="2">
        <v>10.4</v>
      </c>
      <c r="E19" s="6">
        <v>11.9</v>
      </c>
      <c r="F19" s="6">
        <v>8.1999999999999993</v>
      </c>
      <c r="G19" s="6">
        <v>7.2</v>
      </c>
      <c r="H19" s="6">
        <v>8.4</v>
      </c>
      <c r="I19" s="6">
        <v>11.9</v>
      </c>
      <c r="J19" s="6">
        <v>8.1999999999999993</v>
      </c>
      <c r="K19" s="6">
        <v>9.6999999999999993</v>
      </c>
      <c r="L19" s="6">
        <v>10.7</v>
      </c>
      <c r="M19" s="6">
        <v>10.1</v>
      </c>
      <c r="N19" s="6">
        <v>10.9</v>
      </c>
      <c r="O19" s="3">
        <f t="shared" si="0"/>
        <v>9.8999999999999986</v>
      </c>
      <c r="P19" s="4">
        <f t="shared" ca="1" si="1"/>
        <v>200</v>
      </c>
      <c r="Q19" s="4">
        <f ca="1">DAYS360(TODAY(),CONCATENATE("31.12.",Q2))</f>
        <v>160</v>
      </c>
      <c r="R19" s="3">
        <f t="shared" ca="1" si="2"/>
        <v>10.066666666666666</v>
      </c>
      <c r="S19" s="5">
        <f t="shared" ca="1" si="3"/>
        <v>1.6835016835016869E-2</v>
      </c>
    </row>
    <row r="20" spans="1:19" x14ac:dyDescent="0.25">
      <c r="A20" t="s">
        <v>34</v>
      </c>
      <c r="B20" t="s">
        <v>35</v>
      </c>
      <c r="C20" s="2">
        <v>18.7</v>
      </c>
      <c r="D20" s="2">
        <v>21.6</v>
      </c>
      <c r="E20" s="6">
        <v>21.6</v>
      </c>
      <c r="F20" s="6">
        <v>17.899999999999999</v>
      </c>
      <c r="G20" s="6">
        <v>17.5</v>
      </c>
      <c r="H20" s="6">
        <v>15.5</v>
      </c>
      <c r="I20" s="6">
        <v>16.600000000000001</v>
      </c>
      <c r="J20" s="6">
        <v>15.7</v>
      </c>
      <c r="K20" s="6">
        <v>7</v>
      </c>
      <c r="L20" s="6">
        <v>20.6</v>
      </c>
      <c r="M20" s="6">
        <v>14.8</v>
      </c>
      <c r="N20" s="6">
        <v>53.9</v>
      </c>
      <c r="O20" s="3">
        <f t="shared" si="0"/>
        <v>17.05</v>
      </c>
      <c r="P20" s="4">
        <f t="shared" ca="1" si="1"/>
        <v>200</v>
      </c>
      <c r="Q20" s="4">
        <f ca="1">DAYS360(TODAY(),CONCATENATE("31.12.",Q2))</f>
        <v>160</v>
      </c>
      <c r="R20" s="3">
        <f t="shared" ca="1" si="2"/>
        <v>19.988888888888891</v>
      </c>
      <c r="S20" s="5">
        <f t="shared" ca="1" si="3"/>
        <v>0.17236884978820477</v>
      </c>
    </row>
    <row r="21" spans="1:19" x14ac:dyDescent="0.25">
      <c r="A21" t="s">
        <v>36</v>
      </c>
      <c r="B21" t="s">
        <v>37</v>
      </c>
      <c r="C21" s="2">
        <v>13.4</v>
      </c>
      <c r="D21" s="2">
        <v>12.7</v>
      </c>
      <c r="E21" s="6">
        <v>12.8</v>
      </c>
      <c r="F21" s="6">
        <v>9.9</v>
      </c>
      <c r="G21" s="6">
        <v>8.8000000000000007</v>
      </c>
      <c r="H21" s="6">
        <v>12.2</v>
      </c>
      <c r="I21" s="6">
        <v>20.5</v>
      </c>
      <c r="J21" s="6">
        <v>10.4</v>
      </c>
      <c r="K21" s="6">
        <v>12.4</v>
      </c>
      <c r="L21" s="6">
        <v>12.2</v>
      </c>
      <c r="M21" s="6">
        <v>14.3</v>
      </c>
      <c r="N21" s="6"/>
      <c r="O21" s="3">
        <f t="shared" si="0"/>
        <v>12.2</v>
      </c>
      <c r="P21" s="4">
        <f t="shared" ca="1" si="1"/>
        <v>200</v>
      </c>
      <c r="Q21" s="4">
        <f ca="1">DAYS360(TODAY(),CONCATENATE("31.12.",Q2))</f>
        <v>160</v>
      </c>
      <c r="R21" s="3">
        <f t="shared" ca="1" si="2"/>
        <v>13.088888888888889</v>
      </c>
      <c r="S21" s="5">
        <f t="shared" ca="1" si="3"/>
        <v>7.2859744990892539E-2</v>
      </c>
    </row>
    <row r="22" spans="1:19" x14ac:dyDescent="0.25">
      <c r="A22" t="s">
        <v>38</v>
      </c>
      <c r="B22" t="s">
        <v>39</v>
      </c>
      <c r="C22" s="2">
        <v>15.5</v>
      </c>
      <c r="D22" s="2">
        <v>16.899999999999999</v>
      </c>
      <c r="E22" s="6">
        <v>15.8</v>
      </c>
      <c r="F22" s="6">
        <v>15.8</v>
      </c>
      <c r="G22" s="6">
        <v>19.5</v>
      </c>
      <c r="H22" s="6">
        <v>17</v>
      </c>
      <c r="I22" s="6">
        <v>14.7</v>
      </c>
      <c r="J22" s="6">
        <v>14.6</v>
      </c>
      <c r="K22" s="6">
        <v>18.7</v>
      </c>
      <c r="L22" s="6"/>
      <c r="M22" s="6"/>
      <c r="N22" s="6"/>
      <c r="O22" s="3">
        <f t="shared" si="0"/>
        <v>15.8</v>
      </c>
      <c r="P22" s="4">
        <f t="shared" ca="1" si="1"/>
        <v>200</v>
      </c>
      <c r="Q22" s="4">
        <f ca="1">DAYS360(TODAY(),CONCATENATE("31.12.",Q2))</f>
        <v>160</v>
      </c>
      <c r="R22" s="3">
        <f t="shared" ca="1" si="2"/>
        <v>16.12222222222222</v>
      </c>
      <c r="S22" s="5">
        <f t="shared" ca="1" si="3"/>
        <v>2.0393811533051753E-2</v>
      </c>
    </row>
    <row r="23" spans="1:19" x14ac:dyDescent="0.25">
      <c r="A23" t="s">
        <v>40</v>
      </c>
      <c r="B23" t="s">
        <v>41</v>
      </c>
      <c r="C23" s="2">
        <v>16.2</v>
      </c>
      <c r="D23" s="2">
        <v>18</v>
      </c>
      <c r="E23" s="6">
        <v>23.3</v>
      </c>
      <c r="F23" s="6">
        <v>33.700000000000003</v>
      </c>
      <c r="G23" s="6">
        <v>12.3</v>
      </c>
      <c r="H23" s="6">
        <v>12.7</v>
      </c>
      <c r="I23" s="6">
        <v>27.4</v>
      </c>
      <c r="J23" s="6">
        <v>35.200000000000003</v>
      </c>
      <c r="K23" s="6">
        <v>19.2</v>
      </c>
      <c r="L23" s="6"/>
      <c r="M23" s="6"/>
      <c r="N23" s="6"/>
      <c r="O23" s="3">
        <f t="shared" si="0"/>
        <v>23.3</v>
      </c>
      <c r="P23" s="4">
        <f t="shared" ca="1" si="1"/>
        <v>200</v>
      </c>
      <c r="Q23" s="4">
        <f ca="1">DAYS360(TODAY(),CONCATENATE("31.12.",Q2))</f>
        <v>160</v>
      </c>
      <c r="R23" s="3">
        <f t="shared" ca="1" si="2"/>
        <v>17</v>
      </c>
      <c r="S23" s="5">
        <f t="shared" ca="1" si="3"/>
        <v>-0.27038626609442062</v>
      </c>
    </row>
    <row r="24" spans="1:19" x14ac:dyDescent="0.25">
      <c r="A24" t="s">
        <v>42</v>
      </c>
      <c r="B24" t="s">
        <v>43</v>
      </c>
      <c r="C24" s="2">
        <v>10.5</v>
      </c>
      <c r="D24" s="2">
        <v>11.4</v>
      </c>
      <c r="E24" s="6">
        <v>12.9</v>
      </c>
      <c r="F24" s="6">
        <v>13.2</v>
      </c>
      <c r="G24" s="6">
        <v>8.5</v>
      </c>
      <c r="H24" s="6">
        <v>11.4</v>
      </c>
      <c r="I24" s="6">
        <v>31.7</v>
      </c>
      <c r="J24" s="6">
        <v>14.1</v>
      </c>
      <c r="K24" s="6">
        <v>10.1</v>
      </c>
      <c r="L24" s="6">
        <v>12.9</v>
      </c>
      <c r="M24" s="6">
        <v>12</v>
      </c>
      <c r="N24" s="6">
        <v>15.5</v>
      </c>
      <c r="O24" s="3">
        <f t="shared" si="0"/>
        <v>12.9</v>
      </c>
      <c r="P24" s="4">
        <f t="shared" ca="1" si="1"/>
        <v>200</v>
      </c>
      <c r="Q24" s="4">
        <f ca="1">DAYS360(TODAY(),CONCATENATE("31.12.",Q2))</f>
        <v>160</v>
      </c>
      <c r="R24" s="3">
        <f t="shared" ca="1" si="2"/>
        <v>10.9</v>
      </c>
      <c r="S24" s="5">
        <f t="shared" ca="1" si="3"/>
        <v>-0.15503875968992242</v>
      </c>
    </row>
    <row r="25" spans="1:19" x14ac:dyDescent="0.25">
      <c r="A25" t="s">
        <v>44</v>
      </c>
      <c r="B25" t="s">
        <v>45</v>
      </c>
      <c r="C25" s="2">
        <v>9.5</v>
      </c>
      <c r="D25" s="2">
        <v>10.8</v>
      </c>
      <c r="E25" s="6">
        <v>28.6</v>
      </c>
      <c r="F25" s="6"/>
      <c r="G25" s="6">
        <v>16.100000000000001</v>
      </c>
      <c r="H25" s="6">
        <v>7.3</v>
      </c>
      <c r="I25" s="6">
        <v>18.600000000000001</v>
      </c>
      <c r="J25" s="6">
        <v>9.1</v>
      </c>
      <c r="K25" s="6">
        <v>18.600000000000001</v>
      </c>
      <c r="L25" s="6">
        <v>9.6</v>
      </c>
      <c r="M25" s="6">
        <v>12.7</v>
      </c>
      <c r="N25" s="6">
        <v>17.3</v>
      </c>
      <c r="O25" s="3">
        <f t="shared" si="0"/>
        <v>16.100000000000001</v>
      </c>
      <c r="P25" s="4">
        <f t="shared" ca="1" si="1"/>
        <v>200</v>
      </c>
      <c r="Q25" s="4">
        <f ca="1">DAYS360(TODAY(),CONCATENATE("31.12.",Q2))</f>
        <v>160</v>
      </c>
      <c r="R25" s="3">
        <f t="shared" ca="1" si="2"/>
        <v>10.077777777777779</v>
      </c>
      <c r="S25" s="5">
        <f t="shared" ca="1" si="3"/>
        <v>-0.37405106970324353</v>
      </c>
    </row>
    <row r="26" spans="1:19" x14ac:dyDescent="0.25">
      <c r="A26" t="s">
        <v>46</v>
      </c>
      <c r="B26" t="s">
        <v>47</v>
      </c>
      <c r="C26" s="2">
        <v>10</v>
      </c>
      <c r="D26" s="2">
        <v>10.7</v>
      </c>
      <c r="E26" s="6">
        <v>6.5</v>
      </c>
      <c r="F26" s="6">
        <v>11</v>
      </c>
      <c r="G26" s="6">
        <v>4.0999999999999996</v>
      </c>
      <c r="H26" s="6"/>
      <c r="I26" s="6">
        <v>7.6</v>
      </c>
      <c r="J26" s="6">
        <v>4.7</v>
      </c>
      <c r="K26" s="6">
        <v>5.6</v>
      </c>
      <c r="L26" s="6">
        <v>5.2</v>
      </c>
      <c r="M26" s="6">
        <v>11</v>
      </c>
      <c r="N26" s="6">
        <v>12.8</v>
      </c>
      <c r="O26" s="3">
        <f t="shared" si="0"/>
        <v>6.5</v>
      </c>
      <c r="P26" s="4">
        <f t="shared" ca="1" si="1"/>
        <v>200</v>
      </c>
      <c r="Q26" s="4">
        <f ca="1">DAYS360(TODAY(),CONCATENATE("31.12.",Q2))</f>
        <v>160</v>
      </c>
      <c r="R26" s="3">
        <f t="shared" ca="1" si="2"/>
        <v>10.31111111111111</v>
      </c>
      <c r="S26" s="5">
        <f t="shared" ca="1" si="3"/>
        <v>0.58632478632478624</v>
      </c>
    </row>
    <row r="27" spans="1:19" x14ac:dyDescent="0.25">
      <c r="A27" t="s">
        <v>48</v>
      </c>
      <c r="B27" t="s">
        <v>49</v>
      </c>
      <c r="C27" s="2">
        <v>10.8</v>
      </c>
      <c r="D27" s="2">
        <v>11.5</v>
      </c>
      <c r="E27" s="6">
        <v>10</v>
      </c>
      <c r="F27" s="6">
        <v>8.3000000000000007</v>
      </c>
      <c r="G27" s="6">
        <v>7.3</v>
      </c>
      <c r="H27" s="6">
        <v>9.8000000000000007</v>
      </c>
      <c r="I27" s="6">
        <v>13.4</v>
      </c>
      <c r="J27" s="6">
        <v>5.9</v>
      </c>
      <c r="K27" s="6">
        <v>8.5</v>
      </c>
      <c r="L27" s="6">
        <v>9.9</v>
      </c>
      <c r="M27" s="6">
        <v>10</v>
      </c>
      <c r="N27" s="6"/>
      <c r="O27" s="3">
        <f t="shared" si="0"/>
        <v>9.8000000000000007</v>
      </c>
      <c r="P27" s="4">
        <f t="shared" ca="1" si="1"/>
        <v>200</v>
      </c>
      <c r="Q27" s="4">
        <f ca="1">DAYS360(TODAY(),CONCATENATE("31.12.",Q2))</f>
        <v>160</v>
      </c>
      <c r="R27" s="3">
        <f t="shared" ca="1" si="2"/>
        <v>11.111111111111111</v>
      </c>
      <c r="S27" s="5">
        <f t="shared" ca="1" si="3"/>
        <v>0.13378684807256214</v>
      </c>
    </row>
    <row r="28" spans="1:19" x14ac:dyDescent="0.25">
      <c r="A28" t="s">
        <v>50</v>
      </c>
      <c r="B28" t="s">
        <v>51</v>
      </c>
      <c r="C28" s="2">
        <v>31.4</v>
      </c>
      <c r="D28" s="2">
        <v>1.1000000000000001</v>
      </c>
      <c r="E28" s="6">
        <v>214.9</v>
      </c>
      <c r="F28" s="6">
        <v>12.3</v>
      </c>
      <c r="G28" s="6">
        <v>11.8</v>
      </c>
      <c r="H28" s="6">
        <v>9.5</v>
      </c>
      <c r="I28" s="6">
        <v>20.5</v>
      </c>
      <c r="J28" s="6">
        <v>11.6</v>
      </c>
      <c r="K28" s="6"/>
      <c r="L28" s="6"/>
      <c r="M28" s="6"/>
      <c r="N28" s="6"/>
      <c r="O28" s="3">
        <f t="shared" si="0"/>
        <v>12.05</v>
      </c>
      <c r="P28" s="4">
        <f t="shared" ca="1" si="1"/>
        <v>200</v>
      </c>
      <c r="Q28" s="4">
        <f ca="1">DAYS360(TODAY(),CONCATENATE("31.12.",Q2))</f>
        <v>160</v>
      </c>
      <c r="R28" s="3">
        <f t="shared" ca="1" si="2"/>
        <v>17.93333333333333</v>
      </c>
      <c r="S28" s="5">
        <f t="shared" ca="1" si="3"/>
        <v>0.48824343015214344</v>
      </c>
    </row>
    <row r="29" spans="1:19" x14ac:dyDescent="0.25">
      <c r="A29" t="s">
        <v>52</v>
      </c>
      <c r="B29" t="s">
        <v>53</v>
      </c>
      <c r="C29" s="2">
        <v>18.399999999999999</v>
      </c>
      <c r="D29" s="2">
        <v>19.7</v>
      </c>
      <c r="E29" s="6">
        <v>17.100000000000001</v>
      </c>
      <c r="F29" s="6">
        <v>18.2</v>
      </c>
      <c r="G29" s="6">
        <v>17.600000000000001</v>
      </c>
      <c r="H29" s="6">
        <v>15.4</v>
      </c>
      <c r="I29" s="6">
        <v>18.8</v>
      </c>
      <c r="J29" s="6">
        <v>9.6999999999999993</v>
      </c>
      <c r="K29" s="6">
        <v>18.600000000000001</v>
      </c>
      <c r="L29" s="6">
        <v>12.6</v>
      </c>
      <c r="M29" s="6">
        <v>14.9</v>
      </c>
      <c r="N29" s="6">
        <v>25.7</v>
      </c>
      <c r="O29" s="3">
        <f t="shared" si="0"/>
        <v>17.350000000000001</v>
      </c>
      <c r="P29" s="4">
        <f t="shared" ca="1" si="1"/>
        <v>200</v>
      </c>
      <c r="Q29" s="4">
        <f ca="1">DAYS360(TODAY(),CONCATENATE("31.12.",Q2))</f>
        <v>160</v>
      </c>
      <c r="R29" s="3">
        <f t="shared" ca="1" si="2"/>
        <v>18.977777777777774</v>
      </c>
      <c r="S29" s="5">
        <f t="shared" ca="1" si="3"/>
        <v>9.3820044828690108E-2</v>
      </c>
    </row>
    <row r="30" spans="1:19" x14ac:dyDescent="0.25">
      <c r="A30" t="s">
        <v>54</v>
      </c>
      <c r="B30" t="s">
        <v>55</v>
      </c>
      <c r="C30" s="2">
        <v>13</v>
      </c>
      <c r="D30" s="2">
        <v>13.6</v>
      </c>
      <c r="E30" s="6">
        <v>10.4</v>
      </c>
      <c r="F30" s="6">
        <v>27</v>
      </c>
      <c r="G30" s="6">
        <v>45.8</v>
      </c>
      <c r="H30" s="6">
        <v>8.6999999999999993</v>
      </c>
      <c r="I30" s="6">
        <v>13.2</v>
      </c>
      <c r="J30" s="6">
        <v>13.1</v>
      </c>
      <c r="K30" s="6">
        <v>21.3</v>
      </c>
      <c r="L30" s="6">
        <v>18.899999999999999</v>
      </c>
      <c r="M30" s="6">
        <v>17.2</v>
      </c>
      <c r="N30" s="6">
        <v>14.5</v>
      </c>
      <c r="O30" s="3">
        <f t="shared" si="0"/>
        <v>15.85</v>
      </c>
      <c r="P30" s="4">
        <f t="shared" ca="1" si="1"/>
        <v>200</v>
      </c>
      <c r="Q30" s="4">
        <f ca="1">DAYS360(TODAY(),CONCATENATE("31.12.",Q2))</f>
        <v>160</v>
      </c>
      <c r="R30" s="3">
        <f t="shared" ca="1" si="2"/>
        <v>13.266666666666666</v>
      </c>
      <c r="S30" s="5">
        <f t="shared" ca="1" si="3"/>
        <v>-0.16298633017875919</v>
      </c>
    </row>
    <row r="31" spans="1:19" x14ac:dyDescent="0.25">
      <c r="A31" t="s">
        <v>56</v>
      </c>
      <c r="B31" t="s">
        <v>57</v>
      </c>
      <c r="C31" s="2">
        <v>11.5</v>
      </c>
      <c r="D31" s="2">
        <v>12</v>
      </c>
      <c r="E31" s="6">
        <v>11.2</v>
      </c>
      <c r="F31" s="6">
        <v>8.1</v>
      </c>
      <c r="G31" s="6">
        <v>7.9</v>
      </c>
      <c r="H31" s="6">
        <v>9.6</v>
      </c>
      <c r="I31" s="6">
        <v>14.6</v>
      </c>
      <c r="J31" s="6">
        <v>6.3</v>
      </c>
      <c r="K31" s="6">
        <v>10.6</v>
      </c>
      <c r="L31" s="6">
        <v>9.4</v>
      </c>
      <c r="M31" s="6">
        <v>8.6</v>
      </c>
      <c r="N31" s="6">
        <v>8.3000000000000007</v>
      </c>
      <c r="O31" s="3">
        <f t="shared" si="0"/>
        <v>9</v>
      </c>
      <c r="P31" s="4">
        <f t="shared" ca="1" si="1"/>
        <v>200</v>
      </c>
      <c r="Q31" s="4">
        <f ca="1">DAYS360(TODAY(),CONCATENATE("31.12.",Q2))</f>
        <v>160</v>
      </c>
      <c r="R31" s="3">
        <f t="shared" ca="1" si="2"/>
        <v>11.722222222222221</v>
      </c>
      <c r="S31" s="5">
        <f t="shared" ca="1" si="3"/>
        <v>0.30246913580246915</v>
      </c>
    </row>
    <row r="32" spans="1:19" x14ac:dyDescent="0.25">
      <c r="A32" t="s">
        <v>58</v>
      </c>
      <c r="B32" t="s">
        <v>59</v>
      </c>
      <c r="C32" s="2">
        <v>18.899999999999999</v>
      </c>
      <c r="D32" s="2">
        <v>20.7</v>
      </c>
      <c r="E32" s="6">
        <v>21.3</v>
      </c>
      <c r="F32" s="6">
        <v>18.100000000000001</v>
      </c>
      <c r="G32" s="6">
        <v>18.600000000000001</v>
      </c>
      <c r="H32" s="6">
        <v>12.8</v>
      </c>
      <c r="I32" s="6">
        <v>19.399999999999999</v>
      </c>
      <c r="J32" s="6">
        <v>18</v>
      </c>
      <c r="K32" s="6">
        <v>23.6</v>
      </c>
      <c r="L32" s="6">
        <v>22.3</v>
      </c>
      <c r="M32" s="6">
        <v>19.8</v>
      </c>
      <c r="N32" s="6">
        <v>20.8</v>
      </c>
      <c r="O32" s="3">
        <f t="shared" si="0"/>
        <v>19.600000000000001</v>
      </c>
      <c r="P32" s="4">
        <f t="shared" ca="1" si="1"/>
        <v>200</v>
      </c>
      <c r="Q32" s="4">
        <f ca="1">DAYS360(TODAY(),CONCATENATE("31.12.",Q2))</f>
        <v>160</v>
      </c>
      <c r="R32" s="3">
        <f t="shared" ca="1" si="2"/>
        <v>19.7</v>
      </c>
      <c r="S32" s="5">
        <f t="shared" ca="1" si="3"/>
        <v>5.1020408163264808E-3</v>
      </c>
    </row>
    <row r="33" spans="1:19" x14ac:dyDescent="0.25">
      <c r="A33" t="s">
        <v>60</v>
      </c>
      <c r="B33" t="s">
        <v>61</v>
      </c>
      <c r="C33" s="2">
        <v>21.4</v>
      </c>
      <c r="D33" s="2">
        <v>25.5</v>
      </c>
      <c r="E33" s="6">
        <v>27.1</v>
      </c>
      <c r="F33" s="6">
        <v>20.100000000000001</v>
      </c>
      <c r="G33" s="6">
        <v>18.600000000000001</v>
      </c>
      <c r="H33" s="6">
        <v>18</v>
      </c>
      <c r="I33" s="6">
        <v>18.100000000000001</v>
      </c>
      <c r="J33" s="6">
        <v>17.899999999999999</v>
      </c>
      <c r="K33" s="6">
        <v>23.2</v>
      </c>
      <c r="L33" s="6">
        <v>25.3</v>
      </c>
      <c r="M33" s="6">
        <v>21.6</v>
      </c>
      <c r="N33" s="6">
        <v>20.8</v>
      </c>
      <c r="O33" s="3">
        <f t="shared" si="0"/>
        <v>20.450000000000003</v>
      </c>
      <c r="P33" s="4">
        <f t="shared" ca="1" si="1"/>
        <v>200</v>
      </c>
      <c r="Q33" s="4">
        <f ca="1">DAYS360(TODAY(),CONCATENATE("31.12.",Q2))</f>
        <v>160</v>
      </c>
      <c r="R33" s="3">
        <f t="shared" ca="1" si="2"/>
        <v>23.222222222222221</v>
      </c>
      <c r="S33" s="5">
        <f t="shared" ca="1" si="3"/>
        <v>0.13556098886172219</v>
      </c>
    </row>
    <row r="34" spans="1:19" x14ac:dyDescent="0.25">
      <c r="A34" t="s">
        <v>62</v>
      </c>
      <c r="B34" t="s">
        <v>63</v>
      </c>
      <c r="C34" s="2">
        <v>14.7</v>
      </c>
      <c r="D34" s="2">
        <v>17.7</v>
      </c>
      <c r="E34" s="6">
        <v>11.9</v>
      </c>
      <c r="F34" s="6">
        <v>45.5</v>
      </c>
      <c r="G34" s="6">
        <v>14</v>
      </c>
      <c r="H34" s="6">
        <v>19.5</v>
      </c>
      <c r="I34" s="6">
        <v>86.3</v>
      </c>
      <c r="J34" s="6">
        <v>24.3</v>
      </c>
      <c r="K34" s="6">
        <v>13</v>
      </c>
      <c r="L34" s="6">
        <v>10.3</v>
      </c>
      <c r="M34" s="6">
        <v>9.3000000000000007</v>
      </c>
      <c r="N34" s="6">
        <v>16.600000000000001</v>
      </c>
      <c r="O34" s="3">
        <f t="shared" si="0"/>
        <v>15.3</v>
      </c>
      <c r="P34" s="4">
        <f t="shared" ca="1" si="1"/>
        <v>200</v>
      </c>
      <c r="Q34" s="4">
        <f ca="1">DAYS360(TODAY(),CONCATENATE("31.12.",Q2))</f>
        <v>160</v>
      </c>
      <c r="R34" s="3">
        <f t="shared" ca="1" si="2"/>
        <v>16.033333333333331</v>
      </c>
      <c r="S34" s="5">
        <f t="shared" ca="1" si="3"/>
        <v>4.7930283224400627E-2</v>
      </c>
    </row>
    <row r="35" spans="1:19" x14ac:dyDescent="0.25">
      <c r="A35" t="s">
        <v>64</v>
      </c>
      <c r="B35" t="s">
        <v>65</v>
      </c>
      <c r="C35" s="2">
        <v>13</v>
      </c>
      <c r="D35" s="2">
        <v>13</v>
      </c>
      <c r="E35" s="6">
        <v>13.7</v>
      </c>
      <c r="F35" s="6">
        <v>8.9</v>
      </c>
      <c r="G35" s="6">
        <v>10.1</v>
      </c>
      <c r="H35" s="6">
        <v>11.7</v>
      </c>
      <c r="I35" s="6">
        <v>17.100000000000001</v>
      </c>
      <c r="J35" s="6">
        <v>9.1</v>
      </c>
      <c r="K35" s="6">
        <v>12.7</v>
      </c>
      <c r="L35" s="6">
        <v>11.5</v>
      </c>
      <c r="M35" s="6">
        <v>9.8000000000000007</v>
      </c>
      <c r="N35" s="6">
        <v>8.3000000000000007</v>
      </c>
      <c r="O35" s="3">
        <f t="shared" si="0"/>
        <v>10.8</v>
      </c>
      <c r="P35" s="4">
        <f t="shared" ca="1" si="1"/>
        <v>200</v>
      </c>
      <c r="Q35" s="4">
        <f ca="1">DAYS360(TODAY(),CONCATENATE("31.12.",Q2))</f>
        <v>160</v>
      </c>
      <c r="R35" s="3">
        <f t="shared" ca="1" si="2"/>
        <v>12.999999999999998</v>
      </c>
      <c r="S35" s="5">
        <f t="shared" ca="1" si="3"/>
        <v>0.2037037037037035</v>
      </c>
    </row>
    <row r="36" spans="1:19" x14ac:dyDescent="0.25">
      <c r="A36" t="s">
        <v>66</v>
      </c>
      <c r="B36" t="s">
        <v>67</v>
      </c>
      <c r="C36" s="2">
        <v>15.1</v>
      </c>
      <c r="D36" s="2">
        <v>17.3</v>
      </c>
      <c r="E36" s="6">
        <v>21.9</v>
      </c>
      <c r="F36" s="6">
        <v>16.3</v>
      </c>
      <c r="G36" s="6">
        <v>14.4</v>
      </c>
      <c r="H36" s="6">
        <v>17.3</v>
      </c>
      <c r="I36" s="6">
        <v>15</v>
      </c>
      <c r="J36" s="6">
        <v>9.4</v>
      </c>
      <c r="K36" s="6">
        <v>17</v>
      </c>
      <c r="L36" s="6">
        <v>18.5</v>
      </c>
      <c r="M36" s="6">
        <v>22.6</v>
      </c>
      <c r="N36" s="6">
        <v>22.8</v>
      </c>
      <c r="O36" s="3">
        <f t="shared" si="0"/>
        <v>17.149999999999999</v>
      </c>
      <c r="P36" s="4">
        <f t="shared" ca="1" si="1"/>
        <v>200</v>
      </c>
      <c r="Q36" s="4">
        <f ca="1">DAYS360(TODAY(),CONCATENATE("31.12.",Q2))</f>
        <v>160</v>
      </c>
      <c r="R36" s="3">
        <f t="shared" ca="1" si="2"/>
        <v>16.077777777777779</v>
      </c>
      <c r="S36" s="5">
        <f t="shared" ca="1" si="3"/>
        <v>-6.2520246193715434E-2</v>
      </c>
    </row>
    <row r="37" spans="1:19" x14ac:dyDescent="0.25">
      <c r="A37" t="s">
        <v>68</v>
      </c>
      <c r="B37" t="s">
        <v>69</v>
      </c>
      <c r="C37" s="2">
        <v>10.199999999999999</v>
      </c>
      <c r="D37" s="2">
        <v>10.6</v>
      </c>
      <c r="E37" s="6">
        <v>10.8</v>
      </c>
      <c r="F37" s="6">
        <v>8.6999999999999993</v>
      </c>
      <c r="G37" s="6">
        <v>19.2</v>
      </c>
      <c r="H37" s="6">
        <v>11.9</v>
      </c>
      <c r="I37" s="6">
        <v>7.1</v>
      </c>
      <c r="J37" s="6">
        <v>16.899999999999999</v>
      </c>
      <c r="K37" s="6">
        <v>8.6</v>
      </c>
      <c r="L37" s="6">
        <v>9.3000000000000007</v>
      </c>
      <c r="M37" s="6">
        <v>11</v>
      </c>
      <c r="N37" s="6">
        <v>11.3</v>
      </c>
      <c r="O37" s="3">
        <f t="shared" si="0"/>
        <v>10.9</v>
      </c>
      <c r="P37" s="4">
        <f t="shared" ca="1" si="1"/>
        <v>200</v>
      </c>
      <c r="Q37" s="4">
        <f ca="1">DAYS360(TODAY(),CONCATENATE("31.12.",Q2))</f>
        <v>160</v>
      </c>
      <c r="R37" s="3">
        <f t="shared" ca="1" si="2"/>
        <v>10.377777777777776</v>
      </c>
      <c r="S37" s="5">
        <f t="shared" ca="1" si="3"/>
        <v>-4.791029561671778E-2</v>
      </c>
    </row>
    <row r="38" spans="1:19" x14ac:dyDescent="0.25">
      <c r="A38" t="s">
        <v>70</v>
      </c>
      <c r="B38" t="s">
        <v>71</v>
      </c>
      <c r="C38" s="2">
        <v>10.199999999999999</v>
      </c>
      <c r="D38" s="2">
        <v>11.4</v>
      </c>
      <c r="E38" s="6">
        <v>12.5</v>
      </c>
      <c r="F38" s="6">
        <v>13.2</v>
      </c>
      <c r="G38" s="6">
        <v>13.9</v>
      </c>
      <c r="H38" s="6">
        <v>12.6</v>
      </c>
      <c r="I38" s="6">
        <v>12.9</v>
      </c>
      <c r="J38" s="6">
        <v>9.3000000000000007</v>
      </c>
      <c r="K38" s="6">
        <v>14.8</v>
      </c>
      <c r="L38" s="6">
        <v>15.7</v>
      </c>
      <c r="M38" s="6">
        <v>16.600000000000001</v>
      </c>
      <c r="N38" s="6">
        <v>19.600000000000001</v>
      </c>
      <c r="O38" s="3">
        <f t="shared" si="0"/>
        <v>13.55</v>
      </c>
      <c r="P38" s="4">
        <f t="shared" ca="1" si="1"/>
        <v>200</v>
      </c>
      <c r="Q38" s="4">
        <f ca="1">DAYS360(TODAY(),CONCATENATE("31.12.",Q2))</f>
        <v>160</v>
      </c>
      <c r="R38" s="3">
        <f t="shared" ca="1" si="2"/>
        <v>10.733333333333334</v>
      </c>
      <c r="S38" s="5">
        <f t="shared" ca="1" si="3"/>
        <v>-0.20787207872078717</v>
      </c>
    </row>
    <row r="39" spans="1:19" x14ac:dyDescent="0.25">
      <c r="A39" t="s">
        <v>72</v>
      </c>
      <c r="B39" t="s">
        <v>73</v>
      </c>
      <c r="C39" s="2">
        <v>9.8000000000000007</v>
      </c>
      <c r="D39" s="2">
        <v>10.7</v>
      </c>
      <c r="E39" s="6">
        <v>13.3</v>
      </c>
      <c r="F39" s="6">
        <v>8.4</v>
      </c>
      <c r="G39" s="6">
        <v>7.4</v>
      </c>
      <c r="H39" s="6">
        <v>10.7</v>
      </c>
      <c r="I39" s="6">
        <v>18.399999999999999</v>
      </c>
      <c r="J39" s="6">
        <v>22.4</v>
      </c>
      <c r="K39" s="6">
        <v>9.6999999999999993</v>
      </c>
      <c r="L39" s="6">
        <v>11.6</v>
      </c>
      <c r="M39" s="6">
        <v>16.3</v>
      </c>
      <c r="N39" s="6">
        <v>24.5</v>
      </c>
      <c r="O39" s="3">
        <f t="shared" si="0"/>
        <v>12.45</v>
      </c>
      <c r="P39" s="4">
        <f t="shared" ca="1" si="1"/>
        <v>200</v>
      </c>
      <c r="Q39" s="4">
        <f ca="1">DAYS360(TODAY(),CONCATENATE("31.12.",Q2))</f>
        <v>160</v>
      </c>
      <c r="R39" s="3">
        <f t="shared" ca="1" si="2"/>
        <v>10.199999999999999</v>
      </c>
      <c r="S39" s="5">
        <f t="shared" ca="1" si="3"/>
        <v>-0.18072289156626509</v>
      </c>
    </row>
    <row r="40" spans="1:19" x14ac:dyDescent="0.25">
      <c r="A40" t="s">
        <v>74</v>
      </c>
      <c r="B40" t="s">
        <v>75</v>
      </c>
      <c r="C40" s="2">
        <v>16.2</v>
      </c>
      <c r="D40" s="2">
        <v>17.8</v>
      </c>
      <c r="E40" s="6">
        <v>18.600000000000001</v>
      </c>
      <c r="F40" s="6">
        <v>17.8</v>
      </c>
      <c r="G40" s="6">
        <v>18.5</v>
      </c>
      <c r="H40" s="6">
        <v>12.8</v>
      </c>
      <c r="I40" s="6">
        <v>14.5</v>
      </c>
      <c r="J40" s="6">
        <v>12.7</v>
      </c>
      <c r="K40" s="6">
        <v>18.2</v>
      </c>
      <c r="L40" s="6">
        <v>17.600000000000001</v>
      </c>
      <c r="M40" s="6">
        <v>17.2</v>
      </c>
      <c r="N40" s="6">
        <v>22.1</v>
      </c>
      <c r="O40" s="3">
        <f t="shared" si="0"/>
        <v>17.700000000000003</v>
      </c>
      <c r="P40" s="4">
        <f t="shared" ca="1" si="1"/>
        <v>200</v>
      </c>
      <c r="Q40" s="4">
        <f ca="1">DAYS360(TODAY(),CONCATENATE("31.12.",Q2))</f>
        <v>160</v>
      </c>
      <c r="R40" s="3">
        <f t="shared" ca="1" si="2"/>
        <v>16.911111111111111</v>
      </c>
      <c r="S40" s="5">
        <f t="shared" ca="1" si="3"/>
        <v>-4.4569993722536227E-2</v>
      </c>
    </row>
    <row r="41" spans="1:19" x14ac:dyDescent="0.25">
      <c r="A41" t="s">
        <v>76</v>
      </c>
      <c r="B41" t="s">
        <v>77</v>
      </c>
      <c r="C41" s="2">
        <v>17.2</v>
      </c>
      <c r="D41" s="2">
        <v>18.7</v>
      </c>
      <c r="E41" s="6">
        <v>11.8</v>
      </c>
      <c r="F41" s="6">
        <v>16.399999999999999</v>
      </c>
      <c r="G41" s="6">
        <v>12.45</v>
      </c>
      <c r="H41" s="6">
        <v>5.27</v>
      </c>
      <c r="I41" s="6"/>
      <c r="J41" s="6"/>
      <c r="K41" s="6"/>
      <c r="L41" s="6"/>
      <c r="M41" s="6"/>
      <c r="N41" s="6"/>
      <c r="O41" s="3">
        <f t="shared" si="0"/>
        <v>12.125</v>
      </c>
      <c r="P41" s="4">
        <f t="shared" ca="1" si="1"/>
        <v>200</v>
      </c>
      <c r="Q41" s="4">
        <f ca="1">DAYS360(TODAY(),CONCATENATE("31.12.",Q2))</f>
        <v>160</v>
      </c>
      <c r="R41" s="3">
        <f t="shared" ca="1" si="2"/>
        <v>17.866666666666667</v>
      </c>
      <c r="S41" s="5">
        <f t="shared" ca="1" si="3"/>
        <v>0.47353951890034374</v>
      </c>
    </row>
    <row r="42" spans="1:19" x14ac:dyDescent="0.25">
      <c r="A42" t="s">
        <v>78</v>
      </c>
      <c r="B42" t="s">
        <v>79</v>
      </c>
      <c r="C42" s="2">
        <v>15.8</v>
      </c>
      <c r="D42" s="2">
        <v>17.2</v>
      </c>
      <c r="E42" s="6">
        <v>17.399999999999999</v>
      </c>
      <c r="F42" s="6">
        <v>16.3</v>
      </c>
      <c r="G42" s="6">
        <v>18.8</v>
      </c>
      <c r="H42" s="6">
        <v>16.5</v>
      </c>
      <c r="I42" s="6">
        <v>15.2</v>
      </c>
      <c r="J42" s="6">
        <v>16.2</v>
      </c>
      <c r="K42" s="6">
        <v>29.2</v>
      </c>
      <c r="L42" s="6">
        <v>15.4</v>
      </c>
      <c r="M42" s="6">
        <v>16.399999999999999</v>
      </c>
      <c r="N42" s="6">
        <v>17.7</v>
      </c>
      <c r="O42" s="3">
        <f t="shared" si="0"/>
        <v>16.45</v>
      </c>
      <c r="P42" s="4">
        <f t="shared" ca="1" si="1"/>
        <v>200</v>
      </c>
      <c r="Q42" s="4">
        <f ca="1">DAYS360(TODAY(),CONCATENATE("31.12.",Q2))</f>
        <v>160</v>
      </c>
      <c r="R42" s="3">
        <f t="shared" ca="1" si="2"/>
        <v>16.422222222222224</v>
      </c>
      <c r="S42" s="5">
        <f t="shared" ca="1" si="3"/>
        <v>-1.6886187098951178E-3</v>
      </c>
    </row>
    <row r="43" spans="1:19" x14ac:dyDescent="0.25">
      <c r="A43" t="s">
        <v>80</v>
      </c>
      <c r="B43" t="s">
        <v>81</v>
      </c>
      <c r="C43" s="2">
        <v>24.6</v>
      </c>
      <c r="D43" s="2">
        <v>26.7</v>
      </c>
      <c r="E43" s="6">
        <v>33.6</v>
      </c>
      <c r="F43" s="6">
        <v>20.2</v>
      </c>
      <c r="G43" s="6">
        <v>18.5</v>
      </c>
      <c r="H43" s="6">
        <v>128.69999999999999</v>
      </c>
      <c r="I43" s="6">
        <v>6.4</v>
      </c>
      <c r="J43" s="6">
        <v>8.3000000000000007</v>
      </c>
      <c r="K43" s="6">
        <v>38.5</v>
      </c>
      <c r="L43" s="6">
        <v>21.4</v>
      </c>
      <c r="M43" s="6">
        <v>15.1</v>
      </c>
      <c r="N43" s="6">
        <v>12.3</v>
      </c>
      <c r="O43" s="3">
        <f t="shared" si="0"/>
        <v>19.350000000000001</v>
      </c>
      <c r="P43" s="4">
        <f t="shared" ca="1" si="1"/>
        <v>200</v>
      </c>
      <c r="Q43" s="4">
        <f ca="1">DAYS360(TODAY(),CONCATENATE("31.12.",Q2))</f>
        <v>160</v>
      </c>
      <c r="R43" s="3">
        <f t="shared" ca="1" si="2"/>
        <v>25.533333333333331</v>
      </c>
      <c r="S43" s="5">
        <f t="shared" ca="1" si="3"/>
        <v>0.31955211024978447</v>
      </c>
    </row>
    <row r="44" spans="1:19" x14ac:dyDescent="0.25">
      <c r="A44" t="s">
        <v>82</v>
      </c>
      <c r="B44" t="s">
        <v>83</v>
      </c>
      <c r="C44" s="2">
        <v>15.6</v>
      </c>
      <c r="D44" s="2">
        <v>16.7</v>
      </c>
      <c r="E44" s="6">
        <v>13.2</v>
      </c>
      <c r="F44" s="6">
        <v>15.1</v>
      </c>
      <c r="G44" s="6">
        <v>9.5</v>
      </c>
      <c r="H44" s="6">
        <v>10.8</v>
      </c>
      <c r="I44" s="6">
        <v>14.6</v>
      </c>
      <c r="J44" s="6">
        <v>14.5</v>
      </c>
      <c r="K44" s="6">
        <v>20.5</v>
      </c>
      <c r="L44" s="6">
        <v>19.3</v>
      </c>
      <c r="M44" s="6">
        <v>22</v>
      </c>
      <c r="N44" s="6">
        <v>37.6</v>
      </c>
      <c r="O44" s="3">
        <f t="shared" si="0"/>
        <v>14.85</v>
      </c>
      <c r="P44" s="4">
        <f t="shared" ca="1" si="1"/>
        <v>200</v>
      </c>
      <c r="Q44" s="4">
        <f ca="1">DAYS360(TODAY(),CONCATENATE("31.12.",Q2))</f>
        <v>160</v>
      </c>
      <c r="R44" s="3">
        <f t="shared" ca="1" si="2"/>
        <v>16.088888888888889</v>
      </c>
      <c r="S44" s="5">
        <f t="shared" ca="1" si="3"/>
        <v>8.3426861204638936E-2</v>
      </c>
    </row>
    <row r="45" spans="1:19" x14ac:dyDescent="0.25">
      <c r="A45" t="s">
        <v>84</v>
      </c>
      <c r="B45" t="s">
        <v>85</v>
      </c>
      <c r="C45" s="2">
        <v>20.5</v>
      </c>
      <c r="D45" s="2">
        <v>24.8</v>
      </c>
      <c r="E45" s="6">
        <v>16</v>
      </c>
      <c r="F45" s="6">
        <v>15</v>
      </c>
      <c r="G45" s="6">
        <v>18.7</v>
      </c>
      <c r="H45" s="6">
        <v>13.1</v>
      </c>
      <c r="I45" s="6">
        <v>13.3</v>
      </c>
      <c r="J45" s="6">
        <v>13.8</v>
      </c>
      <c r="K45" s="6">
        <v>19.899999999999999</v>
      </c>
      <c r="L45" s="6">
        <v>19.2</v>
      </c>
      <c r="M45" s="6">
        <v>18.100000000000001</v>
      </c>
      <c r="N45" s="6"/>
      <c r="O45" s="3">
        <f t="shared" si="0"/>
        <v>16</v>
      </c>
      <c r="P45" s="4">
        <f t="shared" ca="1" si="1"/>
        <v>200</v>
      </c>
      <c r="Q45" s="4">
        <f ca="1">DAYS360(TODAY(),CONCATENATE("31.12.",Q2))</f>
        <v>160</v>
      </c>
      <c r="R45" s="3">
        <f t="shared" ca="1" si="2"/>
        <v>22.411111111111111</v>
      </c>
      <c r="S45" s="5">
        <f t="shared" ca="1" si="3"/>
        <v>0.40069444444444446</v>
      </c>
    </row>
    <row r="46" spans="1:19" x14ac:dyDescent="0.25">
      <c r="A46" t="s">
        <v>86</v>
      </c>
      <c r="B46" t="s">
        <v>87</v>
      </c>
      <c r="C46" s="2">
        <v>19.3</v>
      </c>
      <c r="D46" s="2">
        <v>22.9</v>
      </c>
      <c r="E46" s="6">
        <v>21.1</v>
      </c>
      <c r="F46" s="6">
        <v>22.7</v>
      </c>
      <c r="G46" s="6">
        <v>23</v>
      </c>
      <c r="H46" s="6">
        <v>25.8</v>
      </c>
      <c r="I46" s="6">
        <v>21.7</v>
      </c>
      <c r="J46" s="6">
        <v>31</v>
      </c>
      <c r="K46" s="6">
        <v>38.1</v>
      </c>
      <c r="L46" s="6">
        <v>37.1</v>
      </c>
      <c r="M46" s="6">
        <v>66.5</v>
      </c>
      <c r="N46" s="6">
        <v>35.9</v>
      </c>
      <c r="O46" s="3">
        <f t="shared" si="0"/>
        <v>28.4</v>
      </c>
      <c r="P46" s="4">
        <f t="shared" ca="1" si="1"/>
        <v>200</v>
      </c>
      <c r="Q46" s="4">
        <f ca="1">DAYS360(TODAY(),CONCATENATE("31.12.",Q2))</f>
        <v>160</v>
      </c>
      <c r="R46" s="3">
        <f t="shared" ca="1" si="2"/>
        <v>20.9</v>
      </c>
      <c r="S46" s="5">
        <f t="shared" ca="1" si="3"/>
        <v>-0.2640845070422535</v>
      </c>
    </row>
    <row r="47" spans="1:19" x14ac:dyDescent="0.25">
      <c r="A47" t="s">
        <v>88</v>
      </c>
      <c r="B47" t="s">
        <v>89</v>
      </c>
      <c r="C47" s="2">
        <v>15.1</v>
      </c>
      <c r="D47" s="2">
        <v>16.53</v>
      </c>
      <c r="E47" s="6">
        <v>14.8</v>
      </c>
      <c r="F47" s="6">
        <v>13.3</v>
      </c>
      <c r="G47" s="6">
        <v>20.2</v>
      </c>
      <c r="H47" s="6">
        <v>18.5</v>
      </c>
      <c r="I47" s="6">
        <v>17.600000000000001</v>
      </c>
      <c r="J47" s="6">
        <v>21.1</v>
      </c>
      <c r="K47" s="6">
        <v>23.3</v>
      </c>
      <c r="L47" s="6">
        <v>21.9</v>
      </c>
      <c r="M47" s="6">
        <v>22.9</v>
      </c>
      <c r="N47" s="6">
        <v>22.4</v>
      </c>
      <c r="O47" s="3">
        <f t="shared" si="0"/>
        <v>20.65</v>
      </c>
      <c r="P47" s="4">
        <f t="shared" ca="1" si="1"/>
        <v>200</v>
      </c>
      <c r="Q47" s="4">
        <f ca="1">DAYS360(TODAY(),CONCATENATE("31.12.",Q2))</f>
        <v>160</v>
      </c>
      <c r="R47" s="3">
        <f t="shared" ca="1" si="2"/>
        <v>15.735555555555557</v>
      </c>
      <c r="S47" s="5">
        <f t="shared" ca="1" si="3"/>
        <v>-0.23798762442830224</v>
      </c>
    </row>
    <row r="48" spans="1:19" x14ac:dyDescent="0.25">
      <c r="A48" t="s">
        <v>90</v>
      </c>
      <c r="B48" t="s">
        <v>91</v>
      </c>
      <c r="C48" s="2">
        <v>18.5</v>
      </c>
      <c r="D48" s="2">
        <v>20</v>
      </c>
      <c r="E48" s="6">
        <v>19</v>
      </c>
      <c r="F48" s="6">
        <v>17.3</v>
      </c>
      <c r="G48" s="6">
        <v>16.3</v>
      </c>
      <c r="H48" s="6">
        <v>16.5</v>
      </c>
      <c r="I48" s="6">
        <v>16</v>
      </c>
      <c r="J48" s="6">
        <v>16.8</v>
      </c>
      <c r="K48" s="6">
        <v>21.8</v>
      </c>
      <c r="L48" s="6">
        <v>18.3</v>
      </c>
      <c r="M48" s="6">
        <v>24.7</v>
      </c>
      <c r="N48" s="6">
        <v>21.1</v>
      </c>
      <c r="O48" s="3">
        <f t="shared" si="0"/>
        <v>17.8</v>
      </c>
      <c r="P48" s="4">
        <f t="shared" ca="1" si="1"/>
        <v>200</v>
      </c>
      <c r="Q48" s="4">
        <f ca="1">DAYS360(TODAY(),CONCATENATE("31.12.",Q2))</f>
        <v>160</v>
      </c>
      <c r="R48" s="3">
        <f t="shared" ca="1" si="2"/>
        <v>19.166666666666664</v>
      </c>
      <c r="S48" s="5">
        <f t="shared" ca="1" si="3"/>
        <v>7.6779026217228319E-2</v>
      </c>
    </row>
    <row r="49" spans="1:19" x14ac:dyDescent="0.25">
      <c r="A49" t="s">
        <v>92</v>
      </c>
      <c r="B49" t="s">
        <v>93</v>
      </c>
      <c r="C49" s="2">
        <v>19.2</v>
      </c>
      <c r="D49" s="2">
        <v>20.7</v>
      </c>
      <c r="E49" s="6">
        <v>9.5</v>
      </c>
      <c r="F49" s="6">
        <v>12.8</v>
      </c>
      <c r="G49" s="6">
        <v>16.899999999999999</v>
      </c>
      <c r="H49" s="6">
        <v>17</v>
      </c>
      <c r="I49" s="6">
        <v>14.8</v>
      </c>
      <c r="J49" s="6">
        <v>14.8</v>
      </c>
      <c r="K49" s="6">
        <v>19.3</v>
      </c>
      <c r="L49" s="6">
        <v>9.6999999999999993</v>
      </c>
      <c r="M49" s="6">
        <v>21.2</v>
      </c>
      <c r="N49" s="6">
        <v>17.8</v>
      </c>
      <c r="O49" s="3">
        <f t="shared" si="0"/>
        <v>15.85</v>
      </c>
      <c r="P49" s="4">
        <f t="shared" ca="1" si="1"/>
        <v>200</v>
      </c>
      <c r="Q49" s="4">
        <f ca="1">DAYS360(TODAY(),CONCATENATE("31.12.",Q2))</f>
        <v>160</v>
      </c>
      <c r="R49" s="3">
        <f t="shared" ca="1" si="2"/>
        <v>19.866666666666667</v>
      </c>
      <c r="S49" s="5">
        <f t="shared" ca="1" si="3"/>
        <v>0.25341745531019977</v>
      </c>
    </row>
    <row r="50" spans="1:19" x14ac:dyDescent="0.25">
      <c r="A50" t="s">
        <v>94</v>
      </c>
      <c r="B50" t="s">
        <v>95</v>
      </c>
      <c r="C50" s="2">
        <v>15.3</v>
      </c>
      <c r="D50" s="2">
        <v>17</v>
      </c>
      <c r="E50" s="6">
        <v>16.600000000000001</v>
      </c>
      <c r="F50" s="6">
        <v>16.2</v>
      </c>
      <c r="G50" s="6">
        <v>16.2</v>
      </c>
      <c r="H50" s="6">
        <v>14.9</v>
      </c>
      <c r="I50" s="6">
        <v>14.8</v>
      </c>
      <c r="J50" s="6">
        <v>13.1</v>
      </c>
      <c r="K50" s="6"/>
      <c r="L50" s="6"/>
      <c r="M50" s="6"/>
      <c r="N50" s="6"/>
      <c r="O50" s="3">
        <f t="shared" si="0"/>
        <v>15.55</v>
      </c>
      <c r="P50" s="4">
        <f t="shared" ca="1" si="1"/>
        <v>200</v>
      </c>
      <c r="Q50" s="4">
        <f ca="1">DAYS360(TODAY(),CONCATENATE("31.12.",Q2))</f>
        <v>160</v>
      </c>
      <c r="R50" s="3">
        <f t="shared" ca="1" si="2"/>
        <v>16.055555555555557</v>
      </c>
      <c r="S50" s="5">
        <f t="shared" ca="1" si="3"/>
        <v>3.2511611289746334E-2</v>
      </c>
    </row>
    <row r="51" spans="1:19" x14ac:dyDescent="0.25">
      <c r="A51" t="s">
        <v>96</v>
      </c>
      <c r="B51" t="s">
        <v>97</v>
      </c>
      <c r="C51" s="2">
        <v>17.899999999999999</v>
      </c>
      <c r="D51" s="2">
        <v>19.899999999999999</v>
      </c>
      <c r="E51" s="6">
        <v>19.100000000000001</v>
      </c>
      <c r="F51" s="6">
        <v>16</v>
      </c>
      <c r="G51" s="6">
        <v>15.4</v>
      </c>
      <c r="H51" s="6">
        <v>13.9</v>
      </c>
      <c r="I51" s="6">
        <v>11.4</v>
      </c>
      <c r="J51" s="6">
        <v>15.8</v>
      </c>
      <c r="K51" s="6">
        <v>19</v>
      </c>
      <c r="L51" s="6">
        <v>19.899999999999999</v>
      </c>
      <c r="M51" s="6">
        <v>19.600000000000001</v>
      </c>
      <c r="N51" s="6">
        <v>22</v>
      </c>
      <c r="O51" s="3">
        <f t="shared" si="0"/>
        <v>17.5</v>
      </c>
      <c r="P51" s="4">
        <f t="shared" ca="1" si="1"/>
        <v>200</v>
      </c>
      <c r="Q51" s="4">
        <f ca="1">DAYS360(TODAY(),CONCATENATE("31.12.",Q2))</f>
        <v>160</v>
      </c>
      <c r="R51" s="3">
        <f t="shared" ca="1" si="2"/>
        <v>18.788888888888884</v>
      </c>
      <c r="S51" s="5">
        <f t="shared" ca="1" si="3"/>
        <v>7.36507936507933E-2</v>
      </c>
    </row>
    <row r="52" spans="1:19" x14ac:dyDescent="0.25">
      <c r="A52" t="s">
        <v>98</v>
      </c>
      <c r="B52" t="s">
        <v>99</v>
      </c>
      <c r="C52" s="2">
        <v>13.1</v>
      </c>
      <c r="D52" s="2">
        <v>13.6</v>
      </c>
      <c r="E52" s="6">
        <v>12.3</v>
      </c>
      <c r="F52" s="6">
        <v>139.6</v>
      </c>
      <c r="G52" s="6">
        <v>47.2</v>
      </c>
      <c r="H52" s="6">
        <v>39.799999999999997</v>
      </c>
      <c r="I52" s="6">
        <v>25.7</v>
      </c>
      <c r="J52" s="6">
        <v>15</v>
      </c>
      <c r="K52" s="6">
        <v>22.9</v>
      </c>
      <c r="L52" s="6">
        <v>17.5</v>
      </c>
      <c r="M52" s="6">
        <v>11.3</v>
      </c>
      <c r="N52" s="6">
        <v>14.3</v>
      </c>
      <c r="O52" s="3">
        <f t="shared" si="0"/>
        <v>20.2</v>
      </c>
      <c r="P52" s="4">
        <f t="shared" ca="1" si="1"/>
        <v>200</v>
      </c>
      <c r="Q52" s="4">
        <f ca="1">DAYS360(TODAY(),CONCATENATE("31.12.",Q2))</f>
        <v>160</v>
      </c>
      <c r="R52" s="3">
        <f t="shared" ca="1" si="2"/>
        <v>13.322222222222223</v>
      </c>
      <c r="S52" s="5">
        <f t="shared" ca="1" si="3"/>
        <v>-0.34048404840484048</v>
      </c>
    </row>
    <row r="53" spans="1:19" x14ac:dyDescent="0.25">
      <c r="A53" t="s">
        <v>100</v>
      </c>
      <c r="B53" t="s">
        <v>101</v>
      </c>
      <c r="C53" s="2">
        <v>14.8</v>
      </c>
      <c r="D53" s="2">
        <v>15.73</v>
      </c>
      <c r="E53" s="6">
        <v>13.5</v>
      </c>
      <c r="F53" s="6">
        <v>13.5</v>
      </c>
      <c r="G53" s="6">
        <v>12.5</v>
      </c>
      <c r="H53" s="6">
        <v>14.4</v>
      </c>
      <c r="I53" s="6">
        <v>13.9</v>
      </c>
      <c r="J53" s="6">
        <v>16.2</v>
      </c>
      <c r="K53" s="6">
        <v>17.600000000000001</v>
      </c>
      <c r="L53" s="6">
        <v>17.2</v>
      </c>
      <c r="M53" s="6">
        <v>21.7</v>
      </c>
      <c r="N53" s="6">
        <v>25.9</v>
      </c>
      <c r="O53" s="3">
        <f t="shared" si="0"/>
        <v>15.3</v>
      </c>
      <c r="P53" s="4">
        <f t="shared" ca="1" si="1"/>
        <v>200</v>
      </c>
      <c r="Q53" s="4">
        <f ca="1">DAYS360(TODAY(),CONCATENATE("31.12.",Q2))</f>
        <v>160</v>
      </c>
      <c r="R53" s="3">
        <f t="shared" ca="1" si="2"/>
        <v>15.213333333333335</v>
      </c>
      <c r="S53" s="5">
        <f t="shared" ca="1" si="3"/>
        <v>-5.6644880174291368E-3</v>
      </c>
    </row>
    <row r="54" spans="1:19" x14ac:dyDescent="0.25">
      <c r="A54" t="s">
        <v>102</v>
      </c>
      <c r="B54" t="s">
        <v>103</v>
      </c>
      <c r="C54" s="2">
        <v>19.2</v>
      </c>
      <c r="D54" s="2">
        <v>21.4</v>
      </c>
      <c r="E54" s="6">
        <v>11.6</v>
      </c>
      <c r="F54" s="6">
        <v>19.3</v>
      </c>
      <c r="G54" s="6">
        <v>16.399999999999999</v>
      </c>
      <c r="H54" s="6">
        <v>22.8</v>
      </c>
      <c r="I54" s="6">
        <v>16.899999999999999</v>
      </c>
      <c r="J54" s="6">
        <v>8.6999999999999993</v>
      </c>
      <c r="K54" s="6"/>
      <c r="L54" s="6"/>
      <c r="M54" s="6"/>
      <c r="N54" s="6"/>
      <c r="O54" s="3">
        <f t="shared" si="0"/>
        <v>16.649999999999999</v>
      </c>
      <c r="P54" s="4">
        <f t="shared" ca="1" si="1"/>
        <v>200</v>
      </c>
      <c r="Q54" s="4">
        <f ca="1">DAYS360(TODAY(),CONCATENATE("31.12.",Q2))</f>
        <v>160</v>
      </c>
      <c r="R54" s="3">
        <f t="shared" ca="1" si="2"/>
        <v>20.177777777777777</v>
      </c>
      <c r="S54" s="5">
        <f t="shared" ca="1" si="3"/>
        <v>0.21187854521187854</v>
      </c>
    </row>
    <row r="55" spans="1:19" x14ac:dyDescent="0.25">
      <c r="A55" t="s">
        <v>104</v>
      </c>
      <c r="B55" t="s">
        <v>105</v>
      </c>
      <c r="C55" s="2">
        <v>35.200000000000003</v>
      </c>
      <c r="D55" s="2">
        <v>40.4</v>
      </c>
      <c r="E55" s="6">
        <v>35.9</v>
      </c>
      <c r="F55" s="6">
        <v>28.8</v>
      </c>
      <c r="G55" s="6">
        <v>29</v>
      </c>
      <c r="H55" s="6">
        <v>28.4</v>
      </c>
      <c r="I55" s="6">
        <v>29.9</v>
      </c>
      <c r="J55" s="6">
        <v>19.5</v>
      </c>
      <c r="K55" s="6">
        <v>35.4</v>
      </c>
      <c r="L55" s="6">
        <v>32.4</v>
      </c>
      <c r="M55" s="6">
        <v>27.8</v>
      </c>
      <c r="N55" s="6">
        <v>24</v>
      </c>
      <c r="O55" s="3">
        <f t="shared" si="0"/>
        <v>28.9</v>
      </c>
      <c r="P55" s="4">
        <f t="shared" ca="1" si="1"/>
        <v>200</v>
      </c>
      <c r="Q55" s="4">
        <f ca="1">DAYS360(TODAY(),CONCATENATE("31.12.",Q2))</f>
        <v>160</v>
      </c>
      <c r="R55" s="3">
        <f t="shared" ca="1" si="2"/>
        <v>37.511111111111113</v>
      </c>
      <c r="S55" s="5">
        <f t="shared" ca="1" si="3"/>
        <v>0.2979623221837755</v>
      </c>
    </row>
    <row r="56" spans="1:19" x14ac:dyDescent="0.25">
      <c r="A56" t="s">
        <v>106</v>
      </c>
      <c r="B56" t="s">
        <v>107</v>
      </c>
      <c r="C56" s="2">
        <v>16</v>
      </c>
      <c r="D56" s="2">
        <v>18.7</v>
      </c>
      <c r="E56" s="6">
        <v>22.4</v>
      </c>
      <c r="F56" s="6">
        <v>19.7</v>
      </c>
      <c r="G56" s="6">
        <v>16.7</v>
      </c>
      <c r="H56" s="6">
        <v>19.399999999999999</v>
      </c>
      <c r="I56" s="6">
        <v>19.100000000000001</v>
      </c>
      <c r="J56" s="6">
        <v>13</v>
      </c>
      <c r="K56" s="6">
        <v>25.1</v>
      </c>
      <c r="L56" s="6">
        <v>28.6</v>
      </c>
      <c r="M56" s="6">
        <v>26.3</v>
      </c>
      <c r="N56" s="6">
        <v>21.7</v>
      </c>
      <c r="O56" s="3">
        <f t="shared" si="0"/>
        <v>20.7</v>
      </c>
      <c r="P56" s="4">
        <f t="shared" ca="1" si="1"/>
        <v>200</v>
      </c>
      <c r="Q56" s="4">
        <f ca="1">DAYS360(TODAY(),CONCATENATE("31.12.",Q2))</f>
        <v>160</v>
      </c>
      <c r="R56" s="3">
        <f t="shared" ca="1" si="2"/>
        <v>17.200000000000003</v>
      </c>
      <c r="S56" s="5">
        <f t="shared" ca="1" si="3"/>
        <v>-0.1690821256038646</v>
      </c>
    </row>
    <row r="57" spans="1:19" x14ac:dyDescent="0.25">
      <c r="A57" t="s">
        <v>108</v>
      </c>
      <c r="B57" t="s">
        <v>109</v>
      </c>
      <c r="C57" s="2">
        <v>18.899999999999999</v>
      </c>
      <c r="D57" s="2">
        <v>20.6</v>
      </c>
      <c r="E57" s="6">
        <v>23</v>
      </c>
      <c r="F57" s="6">
        <v>17.8</v>
      </c>
      <c r="G57" s="6">
        <v>15.4</v>
      </c>
      <c r="H57" s="6">
        <v>18</v>
      </c>
      <c r="I57" s="6">
        <v>26</v>
      </c>
      <c r="J57" s="6">
        <v>8</v>
      </c>
      <c r="K57" s="6">
        <v>18</v>
      </c>
      <c r="L57" s="6">
        <v>18.7</v>
      </c>
      <c r="M57" s="6">
        <v>16</v>
      </c>
      <c r="N57" s="6">
        <v>5.3</v>
      </c>
      <c r="O57" s="3">
        <f t="shared" si="0"/>
        <v>17.899999999999999</v>
      </c>
      <c r="P57" s="4">
        <f t="shared" ca="1" si="1"/>
        <v>200</v>
      </c>
      <c r="Q57" s="4">
        <f ca="1">DAYS360(TODAY(),CONCATENATE("31.12.",Q2))</f>
        <v>160</v>
      </c>
      <c r="R57" s="3">
        <f t="shared" ca="1" si="2"/>
        <v>19.655555555555555</v>
      </c>
      <c r="S57" s="5">
        <f t="shared" ca="1" si="3"/>
        <v>9.8075729360645569E-2</v>
      </c>
    </row>
    <row r="58" spans="1:19" x14ac:dyDescent="0.25">
      <c r="A58" t="s">
        <v>110</v>
      </c>
      <c r="B58" t="s">
        <v>111</v>
      </c>
      <c r="C58" s="2">
        <v>21.5</v>
      </c>
      <c r="D58" s="2">
        <v>19.100000000000001</v>
      </c>
      <c r="E58" s="6">
        <v>24.5</v>
      </c>
      <c r="F58" s="6">
        <v>21.1</v>
      </c>
      <c r="G58" s="6">
        <v>18.5</v>
      </c>
      <c r="H58" s="6">
        <v>20.6</v>
      </c>
      <c r="I58" s="6">
        <v>22.8</v>
      </c>
      <c r="J58" s="6">
        <v>17.899999999999999</v>
      </c>
      <c r="K58" s="6">
        <v>29.2</v>
      </c>
      <c r="L58" s="6">
        <v>25.5</v>
      </c>
      <c r="M58" s="6">
        <v>24.2</v>
      </c>
      <c r="N58" s="6">
        <v>22.7</v>
      </c>
      <c r="O58" s="3">
        <f t="shared" si="0"/>
        <v>22.75</v>
      </c>
      <c r="P58" s="4">
        <f t="shared" ca="1" si="1"/>
        <v>200</v>
      </c>
      <c r="Q58" s="4">
        <f ca="1">DAYS360(TODAY(),CONCATENATE("31.12.",Q2))</f>
        <v>160</v>
      </c>
      <c r="R58" s="3">
        <f t="shared" ca="1" si="2"/>
        <v>20.433333333333334</v>
      </c>
      <c r="S58" s="5">
        <f t="shared" ca="1" si="3"/>
        <v>-0.1018315018315018</v>
      </c>
    </row>
    <row r="59" spans="1:19" x14ac:dyDescent="0.25">
      <c r="A59" t="s">
        <v>112</v>
      </c>
      <c r="B59" t="s">
        <v>113</v>
      </c>
      <c r="C59" s="2">
        <v>17.100000000000001</v>
      </c>
      <c r="D59" s="2">
        <v>20</v>
      </c>
      <c r="E59" s="6">
        <v>27.4</v>
      </c>
      <c r="F59" s="6">
        <v>19</v>
      </c>
      <c r="G59" s="6">
        <v>13.2</v>
      </c>
      <c r="H59" s="6">
        <v>11.4</v>
      </c>
      <c r="I59" s="6">
        <v>13.7</v>
      </c>
      <c r="J59" s="6">
        <v>15.4</v>
      </c>
      <c r="K59" s="6">
        <v>16.100000000000001</v>
      </c>
      <c r="L59" s="6">
        <v>23.6</v>
      </c>
      <c r="M59" s="6">
        <v>43.8</v>
      </c>
      <c r="N59" s="6"/>
      <c r="O59" s="3">
        <f t="shared" si="0"/>
        <v>16.100000000000001</v>
      </c>
      <c r="P59" s="4">
        <f t="shared" ca="1" si="1"/>
        <v>200</v>
      </c>
      <c r="Q59" s="4">
        <f ca="1">DAYS360(TODAY(),CONCATENATE("31.12.",Q2))</f>
        <v>160</v>
      </c>
      <c r="R59" s="3">
        <f t="shared" ca="1" si="2"/>
        <v>18.388888888888889</v>
      </c>
      <c r="S59" s="5">
        <f t="shared" ca="1" si="3"/>
        <v>0.14216701173222912</v>
      </c>
    </row>
    <row r="60" spans="1:19" x14ac:dyDescent="0.25">
      <c r="A60" t="s">
        <v>114</v>
      </c>
      <c r="B60" t="s">
        <v>115</v>
      </c>
      <c r="C60" s="2">
        <v>17.2</v>
      </c>
      <c r="D60" s="2">
        <v>18.5</v>
      </c>
      <c r="E60" s="6">
        <v>18.899999999999999</v>
      </c>
      <c r="F60" s="6">
        <v>21.1</v>
      </c>
      <c r="G60" s="6">
        <v>16.8</v>
      </c>
      <c r="H60" s="6">
        <v>16.100000000000001</v>
      </c>
      <c r="I60" s="6">
        <v>13.4</v>
      </c>
      <c r="J60" s="6">
        <v>15.7</v>
      </c>
      <c r="K60" s="6">
        <v>18.899999999999999</v>
      </c>
      <c r="L60" s="6">
        <v>13.6</v>
      </c>
      <c r="M60" s="6">
        <v>17.899999999999999</v>
      </c>
      <c r="N60" s="6">
        <v>16.2</v>
      </c>
      <c r="O60" s="3">
        <f t="shared" si="0"/>
        <v>16.5</v>
      </c>
      <c r="P60" s="4">
        <f t="shared" ca="1" si="1"/>
        <v>200</v>
      </c>
      <c r="Q60" s="4">
        <f ca="1">DAYS360(TODAY(),CONCATENATE("31.12.",Q2))</f>
        <v>160</v>
      </c>
      <c r="R60" s="3">
        <f t="shared" ca="1" si="2"/>
        <v>17.777777777777779</v>
      </c>
      <c r="S60" s="5">
        <f t="shared" ca="1" si="3"/>
        <v>7.7441077441077422E-2</v>
      </c>
    </row>
    <row r="61" spans="1:19" x14ac:dyDescent="0.25">
      <c r="A61" t="s">
        <v>116</v>
      </c>
      <c r="B61" t="s">
        <v>117</v>
      </c>
      <c r="C61" s="2">
        <v>24.3</v>
      </c>
      <c r="D61" s="2">
        <v>28.74</v>
      </c>
      <c r="E61" s="6">
        <v>25.8</v>
      </c>
      <c r="F61" s="6">
        <v>15.1</v>
      </c>
      <c r="G61" s="6">
        <v>21.2</v>
      </c>
      <c r="H61" s="6">
        <v>25.1</v>
      </c>
      <c r="I61" s="6">
        <v>12.5</v>
      </c>
      <c r="J61" s="6">
        <v>11.8</v>
      </c>
      <c r="K61" s="6">
        <v>14.6</v>
      </c>
      <c r="L61" s="6"/>
      <c r="M61" s="6"/>
      <c r="N61" s="6"/>
      <c r="O61" s="3">
        <f t="shared" si="0"/>
        <v>15.1</v>
      </c>
      <c r="P61" s="4">
        <f t="shared" ca="1" si="1"/>
        <v>200</v>
      </c>
      <c r="Q61" s="4">
        <f ca="1">DAYS360(TODAY(),CONCATENATE("31.12.",Q2))</f>
        <v>160</v>
      </c>
      <c r="R61" s="3">
        <f t="shared" ca="1" si="2"/>
        <v>26.273333333333333</v>
      </c>
      <c r="S61" s="5">
        <f t="shared" ca="1" si="3"/>
        <v>0.73995584988962482</v>
      </c>
    </row>
    <row r="62" spans="1:19" x14ac:dyDescent="0.25">
      <c r="A62" t="s">
        <v>118</v>
      </c>
      <c r="B62" t="s">
        <v>119</v>
      </c>
      <c r="C62" s="2">
        <v>16.2</v>
      </c>
      <c r="D62" s="2">
        <v>18.100000000000001</v>
      </c>
      <c r="E62" s="6">
        <v>14.3</v>
      </c>
      <c r="F62" s="6">
        <v>14.4</v>
      </c>
      <c r="G62" s="6">
        <v>14.1</v>
      </c>
      <c r="H62" s="6">
        <v>46.9</v>
      </c>
      <c r="I62" s="6">
        <v>13.4</v>
      </c>
      <c r="J62" s="6">
        <v>14.4</v>
      </c>
      <c r="K62" s="6">
        <v>13.6</v>
      </c>
      <c r="L62" s="6">
        <v>14</v>
      </c>
      <c r="M62" s="6">
        <v>17.7</v>
      </c>
      <c r="N62" s="6">
        <v>16.3</v>
      </c>
      <c r="O62" s="3">
        <f t="shared" si="0"/>
        <v>14.350000000000001</v>
      </c>
      <c r="P62" s="4">
        <f t="shared" ca="1" si="1"/>
        <v>200</v>
      </c>
      <c r="Q62" s="4">
        <f ca="1">DAYS360(TODAY(),CONCATENATE("31.12.",Q2))</f>
        <v>160</v>
      </c>
      <c r="R62" s="3">
        <f t="shared" ca="1" si="2"/>
        <v>17.044444444444444</v>
      </c>
      <c r="S62" s="5">
        <f t="shared" ca="1" si="3"/>
        <v>0.18776616337591934</v>
      </c>
    </row>
    <row r="63" spans="1:19" x14ac:dyDescent="0.25">
      <c r="A63" t="s">
        <v>120</v>
      </c>
      <c r="B63" t="s">
        <v>121</v>
      </c>
      <c r="C63" s="2">
        <v>18.600000000000001</v>
      </c>
      <c r="D63" s="2">
        <v>19.600000000000001</v>
      </c>
      <c r="E63" s="6">
        <v>19.8</v>
      </c>
      <c r="F63" s="6">
        <v>15.3</v>
      </c>
      <c r="G63" s="6">
        <v>13.3</v>
      </c>
      <c r="H63" s="6">
        <v>16.2</v>
      </c>
      <c r="I63" s="6">
        <v>16.899999999999999</v>
      </c>
      <c r="J63" s="6">
        <v>16.3</v>
      </c>
      <c r="K63" s="6">
        <v>22.2</v>
      </c>
      <c r="L63" s="6"/>
      <c r="M63" s="6"/>
      <c r="N63" s="6"/>
      <c r="O63" s="3">
        <f t="shared" si="0"/>
        <v>16.3</v>
      </c>
      <c r="P63" s="4">
        <f t="shared" ca="1" si="1"/>
        <v>200</v>
      </c>
      <c r="Q63" s="4">
        <f ca="1">DAYS360(TODAY(),CONCATENATE("31.12.",Q2))</f>
        <v>160</v>
      </c>
      <c r="R63" s="3">
        <f t="shared" ca="1" si="2"/>
        <v>19.044444444444444</v>
      </c>
      <c r="S63" s="5">
        <f t="shared" ca="1" si="3"/>
        <v>0.16837082481254262</v>
      </c>
    </row>
    <row r="64" spans="1:19" x14ac:dyDescent="0.25">
      <c r="A64" t="s">
        <v>122</v>
      </c>
      <c r="B64" t="s">
        <v>123</v>
      </c>
      <c r="C64" s="2">
        <v>15.5</v>
      </c>
      <c r="D64" s="2">
        <v>16.5</v>
      </c>
      <c r="E64" s="6">
        <v>17</v>
      </c>
      <c r="F64" s="6">
        <v>15.3</v>
      </c>
      <c r="G64" s="6">
        <v>18.100000000000001</v>
      </c>
      <c r="H64" s="6">
        <v>13.2</v>
      </c>
      <c r="I64" s="6">
        <v>12.7</v>
      </c>
      <c r="J64" s="6">
        <v>6.3</v>
      </c>
      <c r="K64" s="6">
        <v>16.2</v>
      </c>
      <c r="L64" s="6">
        <v>14.9</v>
      </c>
      <c r="M64" s="6">
        <v>14.8</v>
      </c>
      <c r="N64" s="6">
        <v>13.3</v>
      </c>
      <c r="O64" s="3">
        <f t="shared" si="0"/>
        <v>14.850000000000001</v>
      </c>
      <c r="P64" s="4">
        <f t="shared" ca="1" si="1"/>
        <v>200</v>
      </c>
      <c r="Q64" s="4">
        <f ca="1">DAYS360(TODAY(),CONCATENATE("31.12.",Q2))</f>
        <v>160</v>
      </c>
      <c r="R64" s="3">
        <f t="shared" ca="1" si="2"/>
        <v>15.944444444444443</v>
      </c>
      <c r="S64" s="5">
        <f t="shared" ca="1" si="3"/>
        <v>7.3699962588851253E-2</v>
      </c>
    </row>
    <row r="65" spans="1:19" x14ac:dyDescent="0.25">
      <c r="A65" t="s">
        <v>124</v>
      </c>
      <c r="B65" t="s">
        <v>125</v>
      </c>
      <c r="C65" s="2">
        <v>10.7</v>
      </c>
      <c r="D65" s="2">
        <v>11.9</v>
      </c>
      <c r="E65" s="6">
        <v>8.3000000000000007</v>
      </c>
      <c r="F65" s="6">
        <v>17.3</v>
      </c>
      <c r="G65" s="6">
        <v>2.5</v>
      </c>
      <c r="H65" s="6">
        <v>5</v>
      </c>
      <c r="I65" s="6"/>
      <c r="J65" s="6"/>
      <c r="K65" s="6">
        <v>24.3</v>
      </c>
      <c r="L65" s="6">
        <v>13.3</v>
      </c>
      <c r="M65" s="6">
        <v>15.4</v>
      </c>
      <c r="N65" s="6">
        <v>17.600000000000001</v>
      </c>
      <c r="O65" s="3">
        <f t="shared" si="0"/>
        <v>14.350000000000001</v>
      </c>
      <c r="P65" s="4">
        <f t="shared" ca="1" si="1"/>
        <v>200</v>
      </c>
      <c r="Q65" s="4">
        <f ca="1">DAYS360(TODAY(),CONCATENATE("31.12.",Q2))</f>
        <v>160</v>
      </c>
      <c r="R65" s="3">
        <f t="shared" ca="1" si="2"/>
        <v>11.233333333333333</v>
      </c>
      <c r="S65" s="5">
        <f t="shared" ca="1" si="3"/>
        <v>-0.21718931475029046</v>
      </c>
    </row>
    <row r="66" spans="1:19" x14ac:dyDescent="0.25">
      <c r="A66" t="s">
        <v>126</v>
      </c>
      <c r="B66" t="s">
        <v>127</v>
      </c>
      <c r="C66" s="2">
        <v>15.1</v>
      </c>
      <c r="D66" s="2">
        <v>17.100000000000001</v>
      </c>
      <c r="E66" s="6">
        <v>18.399999999999999</v>
      </c>
      <c r="F66" s="6">
        <v>14.7</v>
      </c>
      <c r="G66" s="6">
        <v>14.2</v>
      </c>
      <c r="H66" s="6">
        <v>17.899999999999999</v>
      </c>
      <c r="I66" s="6">
        <v>37.200000000000003</v>
      </c>
      <c r="J66" s="6">
        <v>22.9</v>
      </c>
      <c r="K66" s="6"/>
      <c r="L66" s="6"/>
      <c r="M66" s="6"/>
      <c r="N66" s="6"/>
      <c r="O66" s="3">
        <f t="shared" si="0"/>
        <v>18.149999999999999</v>
      </c>
      <c r="P66" s="4">
        <f t="shared" ca="1" si="1"/>
        <v>200</v>
      </c>
      <c r="Q66" s="4">
        <f ca="1">DAYS360(TODAY(),CONCATENATE("31.12.",Q2))</f>
        <v>160</v>
      </c>
      <c r="R66" s="3">
        <f t="shared" ca="1" si="2"/>
        <v>15.988888888888889</v>
      </c>
      <c r="S66" s="5">
        <f t="shared" ca="1" si="3"/>
        <v>-0.11906948270584627</v>
      </c>
    </row>
    <row r="67" spans="1:19" x14ac:dyDescent="0.25">
      <c r="A67" t="s">
        <v>128</v>
      </c>
      <c r="B67" t="s">
        <v>129</v>
      </c>
      <c r="C67" s="2">
        <v>17.600000000000001</v>
      </c>
      <c r="D67" s="2">
        <v>18.3</v>
      </c>
      <c r="E67" s="6">
        <v>16.5</v>
      </c>
      <c r="F67" s="6">
        <v>15.8</v>
      </c>
      <c r="G67" s="6">
        <v>14</v>
      </c>
      <c r="H67" s="6">
        <v>15.4</v>
      </c>
      <c r="I67" s="6">
        <v>13</v>
      </c>
      <c r="J67" s="6">
        <v>15.8</v>
      </c>
      <c r="K67" s="6">
        <v>18.600000000000001</v>
      </c>
      <c r="L67" s="6">
        <v>17</v>
      </c>
      <c r="M67" s="6">
        <v>14.9</v>
      </c>
      <c r="N67" s="6">
        <v>16.3</v>
      </c>
      <c r="O67" s="3">
        <f t="shared" si="0"/>
        <v>15.8</v>
      </c>
      <c r="P67" s="4">
        <f t="shared" ca="1" si="1"/>
        <v>200</v>
      </c>
      <c r="Q67" s="4">
        <f ca="1">DAYS360(TODAY(),CONCATENATE("31.12.",Q2))</f>
        <v>160</v>
      </c>
      <c r="R67" s="3">
        <f t="shared" ca="1" si="2"/>
        <v>17.911111111111111</v>
      </c>
      <c r="S67" s="5">
        <f t="shared" ca="1" si="3"/>
        <v>0.13361462728551343</v>
      </c>
    </row>
    <row r="68" spans="1:19" x14ac:dyDescent="0.25">
      <c r="A68" t="s">
        <v>130</v>
      </c>
      <c r="B68" t="s">
        <v>131</v>
      </c>
      <c r="C68" s="2">
        <v>17.2</v>
      </c>
      <c r="D68" s="2">
        <v>18.8</v>
      </c>
      <c r="E68" s="6">
        <v>18.7</v>
      </c>
      <c r="F68" s="6">
        <v>19</v>
      </c>
      <c r="G68" s="6">
        <v>18.3</v>
      </c>
      <c r="H68" s="6">
        <v>14.1</v>
      </c>
      <c r="I68" s="6">
        <v>14.1</v>
      </c>
      <c r="J68" s="6">
        <v>13.1</v>
      </c>
      <c r="K68" s="6">
        <v>16.8</v>
      </c>
      <c r="L68" s="6">
        <v>20.8</v>
      </c>
      <c r="M68" s="6">
        <v>18.100000000000001</v>
      </c>
      <c r="N68" s="6">
        <v>18.100000000000001</v>
      </c>
      <c r="O68" s="3">
        <f t="shared" si="0"/>
        <v>18.100000000000001</v>
      </c>
      <c r="P68" s="4">
        <f t="shared" ca="1" si="1"/>
        <v>200</v>
      </c>
      <c r="Q68" s="4">
        <f ca="1">DAYS360(TODAY(),CONCATENATE("31.12.",Q2))</f>
        <v>160</v>
      </c>
      <c r="R68" s="3">
        <f t="shared" ca="1" si="2"/>
        <v>17.911111111111111</v>
      </c>
      <c r="S68" s="5">
        <f t="shared" ca="1" si="3"/>
        <v>-1.0435850214855824E-2</v>
      </c>
    </row>
  </sheetData>
  <mergeCells count="1">
    <mergeCell ref="P1:Q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6.5703125" customWidth="1"/>
    <col min="19" max="19" width="29.7109375" bestFit="1" customWidth="1"/>
    <col min="20" max="28" width="13.28515625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 t="s">
        <v>145</v>
      </c>
      <c r="Q1" s="39"/>
      <c r="R1" s="1"/>
      <c r="S1" s="1"/>
      <c r="T1" s="39" t="s">
        <v>171</v>
      </c>
      <c r="U1" s="39"/>
      <c r="V1" s="39"/>
      <c r="W1" s="39"/>
      <c r="X1" s="39"/>
      <c r="Y1" s="39"/>
      <c r="Z1" s="39"/>
      <c r="AA1" s="39"/>
      <c r="AB1" s="39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172</v>
      </c>
    </row>
    <row r="4" spans="1:29" x14ac:dyDescent="0.25">
      <c r="A4" t="s">
        <v>2</v>
      </c>
      <c r="B4" t="s">
        <v>3</v>
      </c>
      <c r="C4" s="21">
        <v>4.6100000000000003</v>
      </c>
      <c r="D4" s="21">
        <v>4.25</v>
      </c>
      <c r="E4" s="22">
        <v>3.7</v>
      </c>
      <c r="F4" s="22">
        <v>3.89</v>
      </c>
      <c r="G4" s="22">
        <v>3.78</v>
      </c>
      <c r="H4" s="22">
        <v>4.26</v>
      </c>
      <c r="I4" s="22">
        <v>3.69</v>
      </c>
      <c r="J4" s="22">
        <v>3.59</v>
      </c>
      <c r="K4" s="22">
        <v>5.13</v>
      </c>
      <c r="L4" s="22">
        <v>3.04</v>
      </c>
      <c r="M4" s="22">
        <v>2.62</v>
      </c>
      <c r="N4" s="22">
        <v>2.27</v>
      </c>
      <c r="O4" s="23">
        <f>AVERAGE(E4:N4)</f>
        <v>3.597</v>
      </c>
      <c r="P4" s="4">
        <f ca="1">360-Q4</f>
        <v>200</v>
      </c>
      <c r="Q4" s="4">
        <f ca="1">DAYS360(TODAY(),CONCATENATE("31.12.",Q2))</f>
        <v>160</v>
      </c>
      <c r="R4" s="23">
        <f ca="1">(C4/360*P4)+(D4/360*Q4)</f>
        <v>4.45</v>
      </c>
      <c r="S4" s="5">
        <f ca="1">(R4/O4)-1</f>
        <v>0.23714206283013639</v>
      </c>
      <c r="T4" s="26">
        <f t="shared" ref="T4:AB4" si="1">IF(F4&lt;&gt;"",(E4/F4)-1,999)</f>
        <v>-4.8843187660668419E-2</v>
      </c>
      <c r="U4" s="26">
        <f t="shared" si="1"/>
        <v>2.9100529100529293E-2</v>
      </c>
      <c r="V4" s="26">
        <f t="shared" si="1"/>
        <v>-0.11267605633802813</v>
      </c>
      <c r="W4" s="26">
        <f t="shared" si="1"/>
        <v>0.15447154471544722</v>
      </c>
      <c r="X4" s="26">
        <f t="shared" si="1"/>
        <v>2.7855153203342642E-2</v>
      </c>
      <c r="Y4" s="26">
        <f t="shared" si="1"/>
        <v>-0.30019493177387913</v>
      </c>
      <c r="Z4" s="26">
        <f t="shared" si="1"/>
        <v>0.6875</v>
      </c>
      <c r="AA4" s="26">
        <f t="shared" si="1"/>
        <v>0.16030534351145032</v>
      </c>
      <c r="AB4" s="26">
        <f t="shared" si="1"/>
        <v>0.15418502202643181</v>
      </c>
      <c r="AC4" s="5">
        <f>MIN(T4:AB4)</f>
        <v>-0.30019493177387913</v>
      </c>
    </row>
    <row r="5" spans="1:29" x14ac:dyDescent="0.25">
      <c r="A5" t="s">
        <v>4</v>
      </c>
      <c r="B5" t="s">
        <v>5</v>
      </c>
      <c r="C5" s="21">
        <v>15.5</v>
      </c>
      <c r="D5" s="21">
        <v>14.4</v>
      </c>
      <c r="E5" s="22">
        <v>12.93</v>
      </c>
      <c r="F5" s="22">
        <v>11.16</v>
      </c>
      <c r="G5" s="22">
        <v>10.98</v>
      </c>
      <c r="H5" s="22">
        <v>10.11</v>
      </c>
      <c r="I5" s="22">
        <v>9.02</v>
      </c>
      <c r="J5" s="22">
        <v>10.23</v>
      </c>
      <c r="K5" s="22">
        <v>11.16</v>
      </c>
      <c r="L5" s="22">
        <v>9.0500000000000007</v>
      </c>
      <c r="M5" s="22">
        <v>6.71</v>
      </c>
      <c r="N5" s="22">
        <v>7.81</v>
      </c>
      <c r="O5" s="23">
        <f t="shared" ref="O5:O68" si="2">AVERAGE(E5:N5)</f>
        <v>9.9160000000000004</v>
      </c>
      <c r="P5" s="4">
        <f t="shared" ref="P5:P68" ca="1" si="3">360-Q5</f>
        <v>200</v>
      </c>
      <c r="Q5" s="4">
        <f ca="1">DAYS360(TODAY(),CONCATENATE("31.12.",Q2))</f>
        <v>160</v>
      </c>
      <c r="R5" s="23">
        <f t="shared" ref="R5:R68" ca="1" si="4">(C5/360*P5)+(D5/360*Q5)</f>
        <v>15.011111111111111</v>
      </c>
      <c r="S5" s="5">
        <f t="shared" ref="S5:S68" ca="1" si="5">(R5/O5)-1</f>
        <v>0.51382726009591684</v>
      </c>
      <c r="T5" s="26">
        <f t="shared" ref="T5:W68" si="6">IF(F5&lt;&gt;"",(E5/F5)-1,999)</f>
        <v>0.15860215053763427</v>
      </c>
      <c r="U5" s="26">
        <f t="shared" si="6"/>
        <v>1.6393442622950838E-2</v>
      </c>
      <c r="V5" s="26">
        <f t="shared" si="6"/>
        <v>8.6053412462908208E-2</v>
      </c>
      <c r="W5" s="26">
        <f t="shared" si="6"/>
        <v>0.12084257206208426</v>
      </c>
      <c r="X5" s="26">
        <f t="shared" ref="X5:AA68" si="7">IF(J5&lt;&gt;"",(I5/J5)-1,999)</f>
        <v>-0.11827956989247324</v>
      </c>
      <c r="Y5" s="26">
        <f t="shared" si="7"/>
        <v>-8.3333333333333259E-2</v>
      </c>
      <c r="Z5" s="26">
        <f t="shared" si="7"/>
        <v>0.2331491712707181</v>
      </c>
      <c r="AA5" s="26">
        <f t="shared" si="7"/>
        <v>0.3487332339791358</v>
      </c>
      <c r="AB5" s="26">
        <f t="shared" ref="AB5:AB68" si="8">IF(N5&lt;&gt;"",(M5/N5)-1,999)</f>
        <v>-0.14084507042253513</v>
      </c>
      <c r="AC5" s="5">
        <f t="shared" ref="AC5:AC68" si="9">MIN(T5:AB5)</f>
        <v>-0.14084507042253513</v>
      </c>
    </row>
    <row r="6" spans="1:29" x14ac:dyDescent="0.25">
      <c r="A6" t="s">
        <v>6</v>
      </c>
      <c r="B6" t="s">
        <v>7</v>
      </c>
      <c r="C6" s="21">
        <v>3.63</v>
      </c>
      <c r="D6" s="21">
        <v>3.64</v>
      </c>
      <c r="E6" s="22">
        <v>3.13</v>
      </c>
      <c r="F6" s="22">
        <v>3.32</v>
      </c>
      <c r="G6" s="22">
        <v>2.96</v>
      </c>
      <c r="H6" s="22">
        <v>10.119999999999999</v>
      </c>
      <c r="I6" s="22">
        <v>2.91</v>
      </c>
      <c r="J6" s="22">
        <v>4.84</v>
      </c>
      <c r="K6" s="22">
        <v>2.76</v>
      </c>
      <c r="L6" s="22">
        <v>2.36</v>
      </c>
      <c r="M6" s="22">
        <v>2.04</v>
      </c>
      <c r="N6" s="22">
        <v>1.7</v>
      </c>
      <c r="O6" s="23">
        <f t="shared" si="2"/>
        <v>3.6139999999999999</v>
      </c>
      <c r="P6" s="4">
        <f t="shared" ca="1" si="3"/>
        <v>200</v>
      </c>
      <c r="Q6" s="4">
        <f ca="1">DAYS360(TODAY(),CONCATENATE("31.12.",Q2))</f>
        <v>160</v>
      </c>
      <c r="R6" s="23">
        <f t="shared" ca="1" si="4"/>
        <v>3.6344444444444441</v>
      </c>
      <c r="S6" s="5">
        <f t="shared" ca="1" si="5"/>
        <v>5.6570128512574147E-3</v>
      </c>
      <c r="T6" s="26">
        <f t="shared" si="6"/>
        <v>-5.7228915662650537E-2</v>
      </c>
      <c r="U6" s="26">
        <f t="shared" si="6"/>
        <v>0.12162162162162149</v>
      </c>
      <c r="V6" s="26">
        <f t="shared" si="6"/>
        <v>-0.70750988142292481</v>
      </c>
      <c r="W6" s="26">
        <f t="shared" si="6"/>
        <v>2.4776632302405495</v>
      </c>
      <c r="X6" s="26">
        <f t="shared" si="7"/>
        <v>-0.39876033057851235</v>
      </c>
      <c r="Y6" s="26">
        <f t="shared" si="7"/>
        <v>0.75362318840579712</v>
      </c>
      <c r="Z6" s="26">
        <f t="shared" si="7"/>
        <v>0.16949152542372881</v>
      </c>
      <c r="AA6" s="26">
        <f t="shared" si="7"/>
        <v>0.1568627450980391</v>
      </c>
      <c r="AB6" s="26">
        <f t="shared" si="8"/>
        <v>0.19999999999999996</v>
      </c>
      <c r="AC6" s="5">
        <f t="shared" si="9"/>
        <v>-0.70750988142292481</v>
      </c>
    </row>
    <row r="7" spans="1:29" x14ac:dyDescent="0.25">
      <c r="A7" t="s">
        <v>8</v>
      </c>
      <c r="B7" t="s">
        <v>9</v>
      </c>
      <c r="C7" s="21">
        <v>3.36</v>
      </c>
      <c r="D7" s="21">
        <v>1.97</v>
      </c>
      <c r="E7" s="22">
        <v>0.65</v>
      </c>
      <c r="F7" s="22">
        <v>0.25</v>
      </c>
      <c r="G7" s="22">
        <v>4.3</v>
      </c>
      <c r="H7" s="22">
        <v>2.92</v>
      </c>
      <c r="I7" s="22">
        <v>6.94</v>
      </c>
      <c r="J7" s="22">
        <v>-7.61</v>
      </c>
      <c r="K7" s="22">
        <v>13.05</v>
      </c>
      <c r="L7" s="22">
        <v>11.55</v>
      </c>
      <c r="M7" s="22">
        <v>6.95</v>
      </c>
      <c r="N7" s="22">
        <v>4.53</v>
      </c>
      <c r="O7" s="23">
        <f t="shared" si="2"/>
        <v>4.3530000000000006</v>
      </c>
      <c r="P7" s="4">
        <f t="shared" ca="1" si="3"/>
        <v>200</v>
      </c>
      <c r="Q7" s="4">
        <f ca="1">DAYS360(TODAY(),CONCATENATE("31.12.",Q2))</f>
        <v>160</v>
      </c>
      <c r="R7" s="23">
        <f t="shared" ca="1" si="4"/>
        <v>2.7422222222222219</v>
      </c>
      <c r="S7" s="5">
        <f t="shared" ca="1" si="5"/>
        <v>-0.37003854302269201</v>
      </c>
      <c r="T7" s="26">
        <f t="shared" si="6"/>
        <v>1.6</v>
      </c>
      <c r="U7" s="26">
        <f t="shared" si="6"/>
        <v>-0.94186046511627908</v>
      </c>
      <c r="V7" s="26">
        <f t="shared" si="6"/>
        <v>0.47260273972602729</v>
      </c>
      <c r="W7" s="26">
        <f t="shared" si="6"/>
        <v>-0.57925072046109516</v>
      </c>
      <c r="X7" s="26">
        <f t="shared" si="7"/>
        <v>-1.9119579500657031</v>
      </c>
      <c r="Y7" s="26">
        <f t="shared" si="7"/>
        <v>-1.5831417624521071</v>
      </c>
      <c r="Z7" s="26">
        <f t="shared" si="7"/>
        <v>0.12987012987012991</v>
      </c>
      <c r="AA7" s="26">
        <f t="shared" si="7"/>
        <v>0.66187050359712241</v>
      </c>
      <c r="AB7" s="26">
        <f t="shared" si="8"/>
        <v>0.53421633554083892</v>
      </c>
      <c r="AC7" s="5">
        <f t="shared" si="9"/>
        <v>-1.9119579500657031</v>
      </c>
    </row>
    <row r="8" spans="1:29" x14ac:dyDescent="0.25">
      <c r="A8" t="s">
        <v>10</v>
      </c>
      <c r="B8" t="s">
        <v>11</v>
      </c>
      <c r="C8" s="21">
        <v>2.82</v>
      </c>
      <c r="D8" s="21">
        <v>2.5499999999999998</v>
      </c>
      <c r="E8" s="22">
        <v>2.35</v>
      </c>
      <c r="F8" s="22">
        <v>1.95</v>
      </c>
      <c r="G8" s="22">
        <v>1.1000000000000001</v>
      </c>
      <c r="H8" s="22">
        <v>1.4</v>
      </c>
      <c r="I8" s="22">
        <v>1.65</v>
      </c>
      <c r="J8" s="22">
        <v>2.48</v>
      </c>
      <c r="K8" s="22">
        <v>1.93</v>
      </c>
      <c r="L8" s="22">
        <v>2.93</v>
      </c>
      <c r="M8" s="22">
        <v>1.45</v>
      </c>
      <c r="N8" s="22">
        <v>1.29</v>
      </c>
      <c r="O8" s="23">
        <f t="shared" si="2"/>
        <v>1.8530000000000002</v>
      </c>
      <c r="P8" s="4">
        <f t="shared" ca="1" si="3"/>
        <v>200</v>
      </c>
      <c r="Q8" s="4">
        <f ca="1">DAYS360(TODAY(),CONCATENATE("31.12.",Q2))</f>
        <v>160</v>
      </c>
      <c r="R8" s="23">
        <f t="shared" ca="1" si="4"/>
        <v>2.7</v>
      </c>
      <c r="S8" s="5">
        <f t="shared" ca="1" si="5"/>
        <v>0.45709660010793307</v>
      </c>
      <c r="T8" s="26">
        <f t="shared" si="6"/>
        <v>0.20512820512820529</v>
      </c>
      <c r="U8" s="26">
        <f t="shared" si="6"/>
        <v>0.77272727272727249</v>
      </c>
      <c r="V8" s="26">
        <f t="shared" si="6"/>
        <v>-0.21428571428571419</v>
      </c>
      <c r="W8" s="26">
        <f t="shared" si="6"/>
        <v>-0.15151515151515149</v>
      </c>
      <c r="X8" s="26">
        <f t="shared" si="7"/>
        <v>-0.33467741935483875</v>
      </c>
      <c r="Y8" s="26">
        <f t="shared" si="7"/>
        <v>0.28497409326424883</v>
      </c>
      <c r="Z8" s="26">
        <f t="shared" si="7"/>
        <v>-0.34129692832764513</v>
      </c>
      <c r="AA8" s="26">
        <f t="shared" si="7"/>
        <v>1.0206896551724141</v>
      </c>
      <c r="AB8" s="26">
        <f t="shared" si="8"/>
        <v>0.12403100775193798</v>
      </c>
      <c r="AC8" s="5">
        <f t="shared" si="9"/>
        <v>-0.34129692832764513</v>
      </c>
    </row>
    <row r="9" spans="1:29" x14ac:dyDescent="0.25">
      <c r="A9" t="s">
        <v>12</v>
      </c>
      <c r="B9" t="s">
        <v>13</v>
      </c>
      <c r="C9" s="21">
        <v>1.92</v>
      </c>
      <c r="D9" s="21">
        <v>1.72</v>
      </c>
      <c r="E9" s="22">
        <v>1.66</v>
      </c>
      <c r="F9" s="22">
        <v>1.32</v>
      </c>
      <c r="G9" s="22">
        <v>0.96</v>
      </c>
      <c r="H9" s="22">
        <v>2.1</v>
      </c>
      <c r="I9" s="22">
        <v>0.53</v>
      </c>
      <c r="J9" s="22">
        <v>-1.4</v>
      </c>
      <c r="K9" s="22">
        <v>1.1499999999999999</v>
      </c>
      <c r="L9" s="22">
        <v>1.6</v>
      </c>
      <c r="M9" s="22">
        <v>1.99</v>
      </c>
      <c r="N9" s="22">
        <v>1.43</v>
      </c>
      <c r="O9" s="23">
        <f t="shared" si="2"/>
        <v>1.1339999999999999</v>
      </c>
      <c r="P9" s="4">
        <f t="shared" ca="1" si="3"/>
        <v>200</v>
      </c>
      <c r="Q9" s="4">
        <f ca="1">DAYS360(TODAY(),CONCATENATE("31.12.",Q2))</f>
        <v>160</v>
      </c>
      <c r="R9" s="23">
        <f t="shared" ca="1" si="4"/>
        <v>1.8311111111111109</v>
      </c>
      <c r="S9" s="5">
        <f t="shared" ca="1" si="5"/>
        <v>0.6147364295512443</v>
      </c>
      <c r="T9" s="26">
        <f t="shared" si="6"/>
        <v>0.25757575757575735</v>
      </c>
      <c r="U9" s="26">
        <f t="shared" si="6"/>
        <v>0.37500000000000022</v>
      </c>
      <c r="V9" s="26">
        <f t="shared" si="6"/>
        <v>-0.54285714285714293</v>
      </c>
      <c r="W9" s="26">
        <f t="shared" si="6"/>
        <v>2.9622641509433962</v>
      </c>
      <c r="X9" s="26">
        <f t="shared" si="7"/>
        <v>-1.3785714285714286</v>
      </c>
      <c r="Y9" s="26">
        <f t="shared" si="7"/>
        <v>-2.2173913043478262</v>
      </c>
      <c r="Z9" s="26">
        <f t="shared" si="7"/>
        <v>-0.28125000000000011</v>
      </c>
      <c r="AA9" s="26">
        <f t="shared" si="7"/>
        <v>-0.1959798994974874</v>
      </c>
      <c r="AB9" s="26">
        <f t="shared" si="8"/>
        <v>0.39160839160839167</v>
      </c>
      <c r="AC9" s="5">
        <f t="shared" si="9"/>
        <v>-2.2173913043478262</v>
      </c>
    </row>
    <row r="10" spans="1:29" x14ac:dyDescent="0.25">
      <c r="A10" t="s">
        <v>14</v>
      </c>
      <c r="B10" t="s">
        <v>15</v>
      </c>
      <c r="C10" s="21">
        <v>0.57999999999999996</v>
      </c>
      <c r="D10" s="21">
        <v>0.59</v>
      </c>
      <c r="E10" s="22">
        <v>0.21</v>
      </c>
      <c r="F10" s="22">
        <v>-1.22</v>
      </c>
      <c r="G10" s="22">
        <v>0.13</v>
      </c>
      <c r="H10" s="22">
        <v>0.39</v>
      </c>
      <c r="I10" s="22">
        <v>0.08</v>
      </c>
      <c r="J10" s="22">
        <v>0.34</v>
      </c>
      <c r="K10" s="22">
        <v>0.13</v>
      </c>
      <c r="L10" s="22">
        <v>0.74</v>
      </c>
      <c r="M10" s="22">
        <v>1.31</v>
      </c>
      <c r="N10" s="22">
        <v>1.1000000000000001</v>
      </c>
      <c r="O10" s="23">
        <f t="shared" si="2"/>
        <v>0.32100000000000006</v>
      </c>
      <c r="P10" s="4">
        <f t="shared" ca="1" si="3"/>
        <v>200</v>
      </c>
      <c r="Q10" s="4">
        <f ca="1">DAYS360(TODAY(),CONCATENATE("31.12.",Q2))</f>
        <v>160</v>
      </c>
      <c r="R10" s="23">
        <f t="shared" ca="1" si="4"/>
        <v>0.58444444444444432</v>
      </c>
      <c r="S10" s="5">
        <f t="shared" ca="1" si="5"/>
        <v>0.82069920387677331</v>
      </c>
      <c r="T10" s="26">
        <f t="shared" si="6"/>
        <v>-1.1721311475409837</v>
      </c>
      <c r="U10" s="26">
        <f t="shared" si="6"/>
        <v>-10.384615384615383</v>
      </c>
      <c r="V10" s="26">
        <f t="shared" si="6"/>
        <v>-0.66666666666666674</v>
      </c>
      <c r="W10" s="26">
        <f t="shared" si="6"/>
        <v>3.875</v>
      </c>
      <c r="X10" s="26">
        <f t="shared" si="7"/>
        <v>-0.76470588235294112</v>
      </c>
      <c r="Y10" s="26">
        <f t="shared" si="7"/>
        <v>1.6153846153846154</v>
      </c>
      <c r="Z10" s="26">
        <f t="shared" si="7"/>
        <v>-0.82432432432432434</v>
      </c>
      <c r="AA10" s="26">
        <f t="shared" si="7"/>
        <v>-0.43511450381679395</v>
      </c>
      <c r="AB10" s="26">
        <f t="shared" si="8"/>
        <v>0.19090909090909092</v>
      </c>
      <c r="AC10" s="5">
        <f t="shared" si="9"/>
        <v>-10.384615384615383</v>
      </c>
    </row>
    <row r="11" spans="1:29" x14ac:dyDescent="0.25">
      <c r="A11" t="s">
        <v>16</v>
      </c>
      <c r="B11" t="s">
        <v>17</v>
      </c>
      <c r="C11" s="21">
        <v>3.44</v>
      </c>
      <c r="D11" s="21">
        <v>2.98</v>
      </c>
      <c r="E11" s="22">
        <v>2.78</v>
      </c>
      <c r="F11" s="22">
        <v>2.37</v>
      </c>
      <c r="G11" s="22">
        <v>2.89</v>
      </c>
      <c r="H11" s="22">
        <v>1.52</v>
      </c>
      <c r="I11" s="22">
        <v>1.47</v>
      </c>
      <c r="J11" s="22">
        <v>1.55</v>
      </c>
      <c r="K11" s="22">
        <v>1.59</v>
      </c>
      <c r="L11" s="22">
        <v>1.52</v>
      </c>
      <c r="M11" s="22">
        <v>1.2</v>
      </c>
      <c r="N11" s="22">
        <v>1.05</v>
      </c>
      <c r="O11" s="23">
        <f t="shared" si="2"/>
        <v>1.794</v>
      </c>
      <c r="P11" s="4">
        <f t="shared" ca="1" si="3"/>
        <v>200</v>
      </c>
      <c r="Q11" s="4">
        <f ca="1">DAYS360(TODAY(),CONCATENATE("31.12.",Q2))</f>
        <v>160</v>
      </c>
      <c r="R11" s="23">
        <f t="shared" ca="1" si="4"/>
        <v>3.2355555555555555</v>
      </c>
      <c r="S11" s="5">
        <f t="shared" ca="1" si="5"/>
        <v>0.80354267310789051</v>
      </c>
      <c r="T11" s="26">
        <f t="shared" si="6"/>
        <v>0.17299578059071719</v>
      </c>
      <c r="U11" s="26">
        <f t="shared" si="6"/>
        <v>-0.17993079584775085</v>
      </c>
      <c r="V11" s="26">
        <f t="shared" si="6"/>
        <v>0.90131578947368429</v>
      </c>
      <c r="W11" s="26">
        <f t="shared" si="6"/>
        <v>3.4013605442176909E-2</v>
      </c>
      <c r="X11" s="26">
        <f t="shared" si="7"/>
        <v>-5.1612903225806472E-2</v>
      </c>
      <c r="Y11" s="26">
        <f t="shared" si="7"/>
        <v>-2.515723270440251E-2</v>
      </c>
      <c r="Z11" s="26">
        <f t="shared" si="7"/>
        <v>4.6052631578947345E-2</v>
      </c>
      <c r="AA11" s="26">
        <f t="shared" si="7"/>
        <v>0.26666666666666683</v>
      </c>
      <c r="AB11" s="26">
        <f t="shared" si="8"/>
        <v>0.14285714285714279</v>
      </c>
      <c r="AC11" s="5">
        <f t="shared" si="9"/>
        <v>-0.17993079584775085</v>
      </c>
    </row>
    <row r="12" spans="1:29" x14ac:dyDescent="0.25">
      <c r="A12" t="s">
        <v>18</v>
      </c>
      <c r="B12" t="s">
        <v>19</v>
      </c>
      <c r="C12" s="21">
        <v>7.33</v>
      </c>
      <c r="D12" s="21">
        <v>6.37</v>
      </c>
      <c r="E12" s="22">
        <v>5.03</v>
      </c>
      <c r="F12" s="22">
        <v>5.04</v>
      </c>
      <c r="G12" s="22">
        <v>6.96</v>
      </c>
      <c r="H12" s="22">
        <v>4.4400000000000004</v>
      </c>
      <c r="I12" s="22">
        <v>2.63</v>
      </c>
      <c r="J12" s="22">
        <v>6.39</v>
      </c>
      <c r="K12" s="22">
        <v>4.0999999999999996</v>
      </c>
      <c r="L12" s="22">
        <v>3.26</v>
      </c>
      <c r="M12" s="22">
        <v>2.42</v>
      </c>
      <c r="N12" s="22">
        <v>3.66</v>
      </c>
      <c r="O12" s="23">
        <f t="shared" si="2"/>
        <v>4.3930000000000007</v>
      </c>
      <c r="P12" s="4">
        <f t="shared" ca="1" si="3"/>
        <v>200</v>
      </c>
      <c r="Q12" s="4">
        <f ca="1">DAYS360(TODAY(),CONCATENATE("31.12.",Q2))</f>
        <v>160</v>
      </c>
      <c r="R12" s="23">
        <f t="shared" ca="1" si="4"/>
        <v>6.9033333333333324</v>
      </c>
      <c r="S12" s="5">
        <f t="shared" ca="1" si="5"/>
        <v>0.57143941118445962</v>
      </c>
      <c r="T12" s="26">
        <f t="shared" si="6"/>
        <v>-1.9841269841269771E-3</v>
      </c>
      <c r="U12" s="26">
        <f t="shared" si="6"/>
        <v>-0.27586206896551724</v>
      </c>
      <c r="V12" s="26">
        <f t="shared" si="6"/>
        <v>0.56756756756756732</v>
      </c>
      <c r="W12" s="26">
        <f t="shared" si="6"/>
        <v>0.68821292775665421</v>
      </c>
      <c r="X12" s="26">
        <f t="shared" si="7"/>
        <v>-0.58841940532081383</v>
      </c>
      <c r="Y12" s="26">
        <f t="shared" si="7"/>
        <v>0.55853658536585371</v>
      </c>
      <c r="Z12" s="26">
        <f t="shared" si="7"/>
        <v>0.25766871165644178</v>
      </c>
      <c r="AA12" s="26">
        <f t="shared" si="7"/>
        <v>0.34710743801652888</v>
      </c>
      <c r="AB12" s="26">
        <f t="shared" si="8"/>
        <v>-0.33879781420765032</v>
      </c>
      <c r="AC12" s="5">
        <f t="shared" si="9"/>
        <v>-0.58841940532081383</v>
      </c>
    </row>
    <row r="13" spans="1:29" x14ac:dyDescent="0.25">
      <c r="A13" t="s">
        <v>20</v>
      </c>
      <c r="B13" t="s">
        <v>21</v>
      </c>
      <c r="C13" s="21">
        <v>13.8</v>
      </c>
      <c r="D13" s="21">
        <v>13.6</v>
      </c>
      <c r="E13" s="22">
        <v>13.05</v>
      </c>
      <c r="F13" s="22">
        <v>11.34</v>
      </c>
      <c r="G13" s="22">
        <v>5.48</v>
      </c>
      <c r="H13" s="22">
        <v>11.12</v>
      </c>
      <c r="I13" s="22">
        <v>9.5</v>
      </c>
      <c r="J13" s="22">
        <v>-5.47</v>
      </c>
      <c r="K13" s="22">
        <v>17.71</v>
      </c>
      <c r="L13" s="22">
        <v>16.78</v>
      </c>
      <c r="M13" s="22">
        <v>11.24</v>
      </c>
      <c r="N13" s="22">
        <v>5.98</v>
      </c>
      <c r="O13" s="23">
        <f t="shared" si="2"/>
        <v>9.673</v>
      </c>
      <c r="P13" s="4">
        <f t="shared" ca="1" si="3"/>
        <v>200</v>
      </c>
      <c r="Q13" s="4">
        <f ca="1">DAYS360(TODAY(),CONCATENATE("31.12.",Q2))</f>
        <v>160</v>
      </c>
      <c r="R13" s="23">
        <f t="shared" ca="1" si="4"/>
        <v>13.711111111111112</v>
      </c>
      <c r="S13" s="5">
        <f t="shared" ca="1" si="5"/>
        <v>0.41746212251743131</v>
      </c>
      <c r="T13" s="26">
        <f t="shared" si="6"/>
        <v>0.15079365079365092</v>
      </c>
      <c r="U13" s="26">
        <f t="shared" si="6"/>
        <v>1.0693430656934306</v>
      </c>
      <c r="V13" s="26">
        <f t="shared" si="6"/>
        <v>-0.5071942446043165</v>
      </c>
      <c r="W13" s="26">
        <f t="shared" si="6"/>
        <v>0.17052631578947364</v>
      </c>
      <c r="X13" s="26">
        <f t="shared" si="7"/>
        <v>-2.7367458866544792</v>
      </c>
      <c r="Y13" s="26">
        <f t="shared" si="7"/>
        <v>-1.3088650479954826</v>
      </c>
      <c r="Z13" s="26">
        <f t="shared" si="7"/>
        <v>5.5423122765196675E-2</v>
      </c>
      <c r="AA13" s="26">
        <f t="shared" si="7"/>
        <v>0.49288256227758009</v>
      </c>
      <c r="AB13" s="26">
        <f t="shared" si="8"/>
        <v>0.87959866220735772</v>
      </c>
      <c r="AC13" s="5">
        <f t="shared" si="9"/>
        <v>-2.7367458866544792</v>
      </c>
    </row>
    <row r="14" spans="1:29" x14ac:dyDescent="0.25">
      <c r="A14" t="s">
        <v>22</v>
      </c>
      <c r="B14" t="s">
        <v>23</v>
      </c>
      <c r="C14" s="21">
        <v>17.399999999999999</v>
      </c>
      <c r="D14" s="21">
        <v>17.3</v>
      </c>
      <c r="E14" s="22">
        <v>18.5</v>
      </c>
      <c r="F14" s="22">
        <v>17.98</v>
      </c>
      <c r="G14" s="22">
        <v>3.94</v>
      </c>
      <c r="H14" s="22">
        <v>13.06</v>
      </c>
      <c r="I14" s="22">
        <v>12.95</v>
      </c>
      <c r="J14" s="22">
        <v>7.48</v>
      </c>
      <c r="K14" s="22">
        <v>17.899999999999999</v>
      </c>
      <c r="L14" s="22">
        <v>15.12</v>
      </c>
      <c r="M14" s="22">
        <v>11.7</v>
      </c>
      <c r="N14" s="22">
        <v>8.01</v>
      </c>
      <c r="O14" s="23">
        <f t="shared" si="2"/>
        <v>12.664000000000001</v>
      </c>
      <c r="P14" s="4">
        <f t="shared" ca="1" si="3"/>
        <v>200</v>
      </c>
      <c r="Q14" s="4">
        <f ca="1">DAYS360(TODAY(),CONCATENATE("31.12.",Q2))</f>
        <v>160</v>
      </c>
      <c r="R14" s="23">
        <f t="shared" ca="1" si="4"/>
        <v>17.355555555555554</v>
      </c>
      <c r="S14" s="5">
        <f t="shared" ca="1" si="5"/>
        <v>0.37046395732434867</v>
      </c>
      <c r="T14" s="26">
        <f t="shared" si="6"/>
        <v>2.8921023359288034E-2</v>
      </c>
      <c r="U14" s="26">
        <f t="shared" si="6"/>
        <v>3.563451776649746</v>
      </c>
      <c r="V14" s="26">
        <f t="shared" si="6"/>
        <v>-0.69831546707503822</v>
      </c>
      <c r="W14" s="26">
        <f t="shared" si="6"/>
        <v>8.4942084942085661E-3</v>
      </c>
      <c r="X14" s="26">
        <f t="shared" si="7"/>
        <v>0.73128342245989275</v>
      </c>
      <c r="Y14" s="26">
        <f t="shared" si="7"/>
        <v>-0.58212290502793285</v>
      </c>
      <c r="Z14" s="26">
        <f t="shared" si="7"/>
        <v>0.18386243386243373</v>
      </c>
      <c r="AA14" s="26">
        <f t="shared" si="7"/>
        <v>0.29230769230769238</v>
      </c>
      <c r="AB14" s="26">
        <f t="shared" si="8"/>
        <v>0.4606741573033708</v>
      </c>
      <c r="AC14" s="5">
        <f t="shared" si="9"/>
        <v>-0.69831546707503822</v>
      </c>
    </row>
    <row r="15" spans="1:29" x14ac:dyDescent="0.25">
      <c r="A15" t="s">
        <v>24</v>
      </c>
      <c r="B15" t="s">
        <v>25</v>
      </c>
      <c r="C15" s="21">
        <v>6.14</v>
      </c>
      <c r="D15" s="21">
        <v>5.7</v>
      </c>
      <c r="E15" s="22">
        <v>5.27</v>
      </c>
      <c r="F15" s="22">
        <v>5.31</v>
      </c>
      <c r="G15" s="22">
        <v>6.73</v>
      </c>
      <c r="H15" s="22">
        <v>4.96</v>
      </c>
      <c r="I15" s="22">
        <v>1.54</v>
      </c>
      <c r="J15" s="22">
        <v>3.13</v>
      </c>
      <c r="K15" s="22">
        <v>4.16</v>
      </c>
      <c r="L15" s="22">
        <v>3.19</v>
      </c>
      <c r="M15" s="22">
        <v>2.87</v>
      </c>
      <c r="N15" s="22">
        <v>1.72</v>
      </c>
      <c r="O15" s="23">
        <f t="shared" si="2"/>
        <v>3.8879999999999995</v>
      </c>
      <c r="P15" s="4">
        <f t="shared" ca="1" si="3"/>
        <v>200</v>
      </c>
      <c r="Q15" s="4">
        <f ca="1">DAYS360(TODAY(),CONCATENATE("31.12.",Q2))</f>
        <v>160</v>
      </c>
      <c r="R15" s="23">
        <f t="shared" ca="1" si="4"/>
        <v>5.9444444444444446</v>
      </c>
      <c r="S15" s="5">
        <f t="shared" ca="1" si="5"/>
        <v>0.52892089620484706</v>
      </c>
      <c r="T15" s="26">
        <f t="shared" si="6"/>
        <v>-7.532956685499026E-3</v>
      </c>
      <c r="U15" s="26">
        <f t="shared" si="6"/>
        <v>-0.21099554234769702</v>
      </c>
      <c r="V15" s="26">
        <f t="shared" si="6"/>
        <v>0.35685483870967749</v>
      </c>
      <c r="W15" s="26">
        <f t="shared" si="6"/>
        <v>2.2207792207792205</v>
      </c>
      <c r="X15" s="26">
        <f t="shared" si="7"/>
        <v>-0.50798722044728439</v>
      </c>
      <c r="Y15" s="26">
        <f t="shared" si="7"/>
        <v>-0.24759615384615385</v>
      </c>
      <c r="Z15" s="26">
        <f t="shared" si="7"/>
        <v>0.30407523510971801</v>
      </c>
      <c r="AA15" s="26">
        <f t="shared" si="7"/>
        <v>0.11149825783972123</v>
      </c>
      <c r="AB15" s="26">
        <f t="shared" si="8"/>
        <v>0.66860465116279078</v>
      </c>
      <c r="AC15" s="5">
        <f t="shared" si="9"/>
        <v>-0.50798722044728439</v>
      </c>
    </row>
    <row r="16" spans="1:29" x14ac:dyDescent="0.25">
      <c r="A16" t="s">
        <v>26</v>
      </c>
      <c r="B16" t="s">
        <v>27</v>
      </c>
      <c r="C16" s="21">
        <v>5.62</v>
      </c>
      <c r="D16" s="21">
        <v>4.87</v>
      </c>
      <c r="E16" s="22">
        <v>3.86</v>
      </c>
      <c r="F16" s="22">
        <v>2.96</v>
      </c>
      <c r="G16" s="22">
        <v>2.99</v>
      </c>
      <c r="H16" s="22">
        <v>1.57</v>
      </c>
      <c r="I16" s="22">
        <v>1.7</v>
      </c>
      <c r="J16" s="22">
        <v>2.2200000000000002</v>
      </c>
      <c r="K16" s="22">
        <v>5.84</v>
      </c>
      <c r="L16" s="22">
        <v>2.2200000000000002</v>
      </c>
      <c r="M16" s="22">
        <v>2.19</v>
      </c>
      <c r="N16" s="22">
        <v>0.83</v>
      </c>
      <c r="O16" s="23">
        <f t="shared" si="2"/>
        <v>2.6379999999999999</v>
      </c>
      <c r="P16" s="4">
        <f t="shared" ca="1" si="3"/>
        <v>200</v>
      </c>
      <c r="Q16" s="4">
        <f ca="1">DAYS360(TODAY(),CONCATENATE("31.12.",Q2))</f>
        <v>160</v>
      </c>
      <c r="R16" s="23">
        <f t="shared" ca="1" si="4"/>
        <v>5.2866666666666671</v>
      </c>
      <c r="S16" s="5">
        <f t="shared" ca="1" si="5"/>
        <v>1.0040434672731871</v>
      </c>
      <c r="T16" s="26">
        <f t="shared" si="6"/>
        <v>0.30405405405405395</v>
      </c>
      <c r="U16" s="26">
        <f t="shared" si="6"/>
        <v>-1.0033444816053616E-2</v>
      </c>
      <c r="V16" s="26">
        <f t="shared" si="6"/>
        <v>0.90445859872611467</v>
      </c>
      <c r="W16" s="26">
        <f t="shared" si="6"/>
        <v>-7.6470588235294068E-2</v>
      </c>
      <c r="X16" s="26">
        <f t="shared" si="7"/>
        <v>-0.23423423423423428</v>
      </c>
      <c r="Y16" s="26">
        <f t="shared" si="7"/>
        <v>-0.61986301369863006</v>
      </c>
      <c r="Z16" s="26">
        <f t="shared" si="7"/>
        <v>1.6306306306306304</v>
      </c>
      <c r="AA16" s="26">
        <f t="shared" si="7"/>
        <v>1.3698630136986356E-2</v>
      </c>
      <c r="AB16" s="26">
        <f t="shared" si="8"/>
        <v>1.6385542168674698</v>
      </c>
      <c r="AC16" s="5">
        <f t="shared" si="9"/>
        <v>-0.61986301369863006</v>
      </c>
    </row>
    <row r="17" spans="1:29" x14ac:dyDescent="0.25">
      <c r="A17" t="s">
        <v>28</v>
      </c>
      <c r="B17" t="s">
        <v>29</v>
      </c>
      <c r="C17" s="21">
        <v>0.57999999999999996</v>
      </c>
      <c r="D17" s="21">
        <v>0.48</v>
      </c>
      <c r="E17" s="22">
        <v>0.4</v>
      </c>
      <c r="F17" s="22">
        <v>0.22</v>
      </c>
      <c r="G17" s="22">
        <v>0.6</v>
      </c>
      <c r="H17" s="22">
        <v>0.94</v>
      </c>
      <c r="I17" s="22">
        <v>1.04</v>
      </c>
      <c r="J17" s="22">
        <v>1.21</v>
      </c>
      <c r="K17" s="22">
        <v>1.41</v>
      </c>
      <c r="L17" s="22">
        <v>1.21</v>
      </c>
      <c r="M17" s="22">
        <v>1</v>
      </c>
      <c r="N17" s="22">
        <v>0.63</v>
      </c>
      <c r="O17" s="23">
        <f t="shared" si="2"/>
        <v>0.86600000000000021</v>
      </c>
      <c r="P17" s="4">
        <f t="shared" ca="1" si="3"/>
        <v>200</v>
      </c>
      <c r="Q17" s="4">
        <f ca="1">DAYS360(TODAY(),CONCATENATE("31.12.",Q2))</f>
        <v>160</v>
      </c>
      <c r="R17" s="23">
        <f t="shared" ca="1" si="4"/>
        <v>0.53555555555555556</v>
      </c>
      <c r="S17" s="5">
        <f t="shared" ca="1" si="5"/>
        <v>-0.38157557095201455</v>
      </c>
      <c r="T17" s="26">
        <f t="shared" si="6"/>
        <v>0.81818181818181834</v>
      </c>
      <c r="U17" s="26">
        <f t="shared" si="6"/>
        <v>-0.6333333333333333</v>
      </c>
      <c r="V17" s="26">
        <f t="shared" si="6"/>
        <v>-0.36170212765957444</v>
      </c>
      <c r="W17" s="26">
        <f t="shared" si="6"/>
        <v>-9.6153846153846256E-2</v>
      </c>
      <c r="X17" s="26">
        <f t="shared" si="7"/>
        <v>-0.14049586776859502</v>
      </c>
      <c r="Y17" s="26">
        <f t="shared" si="7"/>
        <v>-0.14184397163120566</v>
      </c>
      <c r="Z17" s="26">
        <f t="shared" si="7"/>
        <v>0.165289256198347</v>
      </c>
      <c r="AA17" s="26">
        <f t="shared" si="7"/>
        <v>0.20999999999999996</v>
      </c>
      <c r="AB17" s="26">
        <f t="shared" si="8"/>
        <v>0.58730158730158721</v>
      </c>
      <c r="AC17" s="5">
        <f t="shared" si="9"/>
        <v>-0.6333333333333333</v>
      </c>
    </row>
    <row r="18" spans="1:29" x14ac:dyDescent="0.25">
      <c r="A18" t="s">
        <v>30</v>
      </c>
      <c r="B18" t="s">
        <v>31</v>
      </c>
      <c r="C18" s="21">
        <v>0.94</v>
      </c>
      <c r="D18" s="21">
        <v>0.87</v>
      </c>
      <c r="E18" s="22">
        <v>1.01</v>
      </c>
      <c r="F18" s="22">
        <v>0.87</v>
      </c>
      <c r="G18" s="22">
        <v>1.2</v>
      </c>
      <c r="H18" s="22">
        <v>2.25</v>
      </c>
      <c r="I18" s="22">
        <v>1.71</v>
      </c>
      <c r="J18" s="22">
        <v>1.63</v>
      </c>
      <c r="K18" s="22">
        <v>1.87</v>
      </c>
      <c r="L18" s="22">
        <v>1.3</v>
      </c>
      <c r="M18" s="22">
        <v>0.91</v>
      </c>
      <c r="N18" s="22">
        <v>0.6</v>
      </c>
      <c r="O18" s="23">
        <f t="shared" si="2"/>
        <v>1.335</v>
      </c>
      <c r="P18" s="4">
        <f t="shared" ca="1" si="3"/>
        <v>200</v>
      </c>
      <c r="Q18" s="4">
        <f ca="1">DAYS360(TODAY(),CONCATENATE("31.12.",Q2))</f>
        <v>160</v>
      </c>
      <c r="R18" s="23">
        <f t="shared" ca="1" si="4"/>
        <v>0.90888888888888886</v>
      </c>
      <c r="S18" s="5">
        <f t="shared" ca="1" si="5"/>
        <v>-0.31918435289221803</v>
      </c>
      <c r="T18" s="26">
        <f t="shared" si="6"/>
        <v>0.16091954022988508</v>
      </c>
      <c r="U18" s="26">
        <f t="shared" si="6"/>
        <v>-0.27500000000000002</v>
      </c>
      <c r="V18" s="26">
        <f t="shared" si="6"/>
        <v>-0.46666666666666667</v>
      </c>
      <c r="W18" s="26">
        <f t="shared" si="6"/>
        <v>0.31578947368421062</v>
      </c>
      <c r="X18" s="26">
        <f t="shared" si="7"/>
        <v>4.9079754601226933E-2</v>
      </c>
      <c r="Y18" s="26">
        <f t="shared" si="7"/>
        <v>-0.12834224598930488</v>
      </c>
      <c r="Z18" s="26">
        <f t="shared" si="7"/>
        <v>0.43846153846153846</v>
      </c>
      <c r="AA18" s="26">
        <f t="shared" si="7"/>
        <v>0.4285714285714286</v>
      </c>
      <c r="AB18" s="26">
        <f t="shared" si="8"/>
        <v>0.51666666666666683</v>
      </c>
      <c r="AC18" s="5">
        <f t="shared" si="9"/>
        <v>-0.46666666666666667</v>
      </c>
    </row>
    <row r="19" spans="1:29" x14ac:dyDescent="0.25">
      <c r="A19" t="s">
        <v>32</v>
      </c>
      <c r="B19" t="s">
        <v>33</v>
      </c>
      <c r="C19" s="21">
        <v>5.14</v>
      </c>
      <c r="D19" s="21">
        <v>4.82</v>
      </c>
      <c r="E19" s="22">
        <v>3.72</v>
      </c>
      <c r="F19" s="22">
        <v>4.72</v>
      </c>
      <c r="G19" s="22">
        <v>5.44</v>
      </c>
      <c r="H19" s="22">
        <v>4.71</v>
      </c>
      <c r="I19" s="22">
        <v>3.78</v>
      </c>
      <c r="J19" s="22">
        <v>4.71</v>
      </c>
      <c r="K19" s="22">
        <v>5.8</v>
      </c>
      <c r="L19" s="22">
        <v>5.09</v>
      </c>
      <c r="M19" s="22">
        <v>5.2</v>
      </c>
      <c r="N19" s="22">
        <v>3.67</v>
      </c>
      <c r="O19" s="23">
        <f t="shared" si="2"/>
        <v>4.6840000000000002</v>
      </c>
      <c r="P19" s="4">
        <f t="shared" ca="1" si="3"/>
        <v>200</v>
      </c>
      <c r="Q19" s="4">
        <f ca="1">DAYS360(TODAY(),CONCATENATE("31.12.",Q2))</f>
        <v>160</v>
      </c>
      <c r="R19" s="23">
        <f t="shared" ca="1" si="4"/>
        <v>4.9977777777777774</v>
      </c>
      <c r="S19" s="5">
        <f t="shared" ca="1" si="5"/>
        <v>6.6989277920106227E-2</v>
      </c>
      <c r="T19" s="26">
        <f t="shared" si="6"/>
        <v>-0.2118644067796609</v>
      </c>
      <c r="U19" s="26">
        <f t="shared" si="6"/>
        <v>-0.13235294117647067</v>
      </c>
      <c r="V19" s="26">
        <f t="shared" si="6"/>
        <v>0.15498938428874753</v>
      </c>
      <c r="W19" s="26">
        <f t="shared" si="6"/>
        <v>0.24603174603174605</v>
      </c>
      <c r="X19" s="26">
        <f t="shared" si="7"/>
        <v>-0.19745222929936312</v>
      </c>
      <c r="Y19" s="26">
        <f t="shared" si="7"/>
        <v>-0.18793103448275861</v>
      </c>
      <c r="Z19" s="26">
        <f t="shared" si="7"/>
        <v>0.13948919449901775</v>
      </c>
      <c r="AA19" s="26">
        <f t="shared" si="7"/>
        <v>-2.115384615384619E-2</v>
      </c>
      <c r="AB19" s="26">
        <f t="shared" si="8"/>
        <v>0.4168937329700273</v>
      </c>
      <c r="AC19" s="5">
        <f t="shared" si="9"/>
        <v>-0.2118644067796609</v>
      </c>
    </row>
    <row r="20" spans="1:29" x14ac:dyDescent="0.25">
      <c r="A20" t="s">
        <v>34</v>
      </c>
      <c r="B20" t="s">
        <v>35</v>
      </c>
      <c r="C20" s="21">
        <v>3.01</v>
      </c>
      <c r="D20" s="21">
        <v>2.6</v>
      </c>
      <c r="E20" s="22">
        <v>2.42</v>
      </c>
      <c r="F20" s="22">
        <v>2.77</v>
      </c>
      <c r="G20" s="22">
        <v>2.77</v>
      </c>
      <c r="H20" s="22">
        <v>3.04</v>
      </c>
      <c r="I20" s="22">
        <v>2.57</v>
      </c>
      <c r="J20" s="22">
        <v>2.74</v>
      </c>
      <c r="K20" s="22">
        <v>8.7100000000000009</v>
      </c>
      <c r="L20" s="22">
        <v>2.77</v>
      </c>
      <c r="M20" s="22">
        <v>2.94</v>
      </c>
      <c r="N20" s="22">
        <v>0.63</v>
      </c>
      <c r="O20" s="23">
        <f t="shared" si="2"/>
        <v>3.1360000000000001</v>
      </c>
      <c r="P20" s="4">
        <f t="shared" ca="1" si="3"/>
        <v>200</v>
      </c>
      <c r="Q20" s="4">
        <f ca="1">DAYS360(TODAY(),CONCATENATE("31.12.",Q2))</f>
        <v>160</v>
      </c>
      <c r="R20" s="23">
        <f t="shared" ca="1" si="4"/>
        <v>2.8277777777777775</v>
      </c>
      <c r="S20" s="5">
        <f t="shared" ca="1" si="5"/>
        <v>-9.8285147392290328E-2</v>
      </c>
      <c r="T20" s="26">
        <f t="shared" si="6"/>
        <v>-0.12635379061371843</v>
      </c>
      <c r="U20" s="26">
        <f t="shared" si="6"/>
        <v>0</v>
      </c>
      <c r="V20" s="26">
        <f t="shared" si="6"/>
        <v>-8.8815789473684181E-2</v>
      </c>
      <c r="W20" s="26">
        <f t="shared" si="6"/>
        <v>0.18287937743190663</v>
      </c>
      <c r="X20" s="26">
        <f t="shared" si="7"/>
        <v>-6.2043795620438047E-2</v>
      </c>
      <c r="Y20" s="26">
        <f t="shared" si="7"/>
        <v>-0.68541905855338692</v>
      </c>
      <c r="Z20" s="26">
        <f t="shared" si="7"/>
        <v>2.1444043321299642</v>
      </c>
      <c r="AA20" s="26">
        <f t="shared" si="7"/>
        <v>-5.7823129251700633E-2</v>
      </c>
      <c r="AB20" s="26">
        <f t="shared" si="8"/>
        <v>3.666666666666667</v>
      </c>
      <c r="AC20" s="5">
        <f t="shared" si="9"/>
        <v>-0.68541905855338692</v>
      </c>
    </row>
    <row r="21" spans="1:29" x14ac:dyDescent="0.25">
      <c r="A21" t="s">
        <v>36</v>
      </c>
      <c r="B21" t="s">
        <v>37</v>
      </c>
      <c r="C21" s="21">
        <v>2.5499999999999998</v>
      </c>
      <c r="D21" s="21">
        <v>2.71</v>
      </c>
      <c r="E21" s="22">
        <v>2.04</v>
      </c>
      <c r="F21" s="22">
        <v>2.88</v>
      </c>
      <c r="G21" s="22">
        <v>4.2699999999999996</v>
      </c>
      <c r="H21" s="22">
        <v>2.2799999999999998</v>
      </c>
      <c r="I21" s="22">
        <v>1.05</v>
      </c>
      <c r="J21" s="22">
        <v>2.75</v>
      </c>
      <c r="K21" s="22">
        <v>2.29</v>
      </c>
      <c r="L21" s="22">
        <v>1.72</v>
      </c>
      <c r="M21" s="22">
        <v>1</v>
      </c>
      <c r="N21" s="22"/>
      <c r="O21" s="23">
        <f t="shared" si="2"/>
        <v>2.253333333333333</v>
      </c>
      <c r="P21" s="4">
        <f t="shared" ca="1" si="3"/>
        <v>200</v>
      </c>
      <c r="Q21" s="4">
        <f ca="1">DAYS360(TODAY(),CONCATENATE("31.12.",Q2))</f>
        <v>160</v>
      </c>
      <c r="R21" s="23">
        <f t="shared" ca="1" si="4"/>
        <v>2.6211111111111109</v>
      </c>
      <c r="S21" s="5">
        <f t="shared" ca="1" si="5"/>
        <v>0.16321499013806728</v>
      </c>
      <c r="T21" s="26">
        <f t="shared" si="6"/>
        <v>-0.29166666666666663</v>
      </c>
      <c r="U21" s="26">
        <f t="shared" si="6"/>
        <v>-0.32552693208430905</v>
      </c>
      <c r="V21" s="26">
        <f t="shared" si="6"/>
        <v>0.87280701754385959</v>
      </c>
      <c r="W21" s="26">
        <f t="shared" si="6"/>
        <v>1.1714285714285713</v>
      </c>
      <c r="X21" s="26">
        <f t="shared" si="7"/>
        <v>-0.61818181818181817</v>
      </c>
      <c r="Y21" s="26">
        <f t="shared" si="7"/>
        <v>0.20087336244541487</v>
      </c>
      <c r="Z21" s="26">
        <f t="shared" si="7"/>
        <v>0.33139534883720945</v>
      </c>
      <c r="AA21" s="26">
        <f t="shared" si="7"/>
        <v>0.72</v>
      </c>
      <c r="AB21" s="26">
        <f t="shared" si="8"/>
        <v>999</v>
      </c>
      <c r="AC21" s="5">
        <f t="shared" si="9"/>
        <v>-0.61818181818181817</v>
      </c>
    </row>
    <row r="22" spans="1:29" x14ac:dyDescent="0.25">
      <c r="A22" t="s">
        <v>38</v>
      </c>
      <c r="B22" t="s">
        <v>39</v>
      </c>
      <c r="C22" s="21">
        <v>2.2799999999999998</v>
      </c>
      <c r="D22" s="21">
        <v>2.09</v>
      </c>
      <c r="E22" s="22">
        <v>2.0499999999999998</v>
      </c>
      <c r="F22" s="22">
        <v>1.97</v>
      </c>
      <c r="G22" s="22">
        <v>1.56</v>
      </c>
      <c r="H22" s="22">
        <v>1.44</v>
      </c>
      <c r="I22" s="22">
        <v>1.36</v>
      </c>
      <c r="J22" s="22">
        <v>1.23</v>
      </c>
      <c r="K22" s="22">
        <v>1.04</v>
      </c>
      <c r="L22" s="22"/>
      <c r="M22" s="22"/>
      <c r="N22" s="22"/>
      <c r="O22" s="23">
        <f t="shared" si="2"/>
        <v>1.5214285714285711</v>
      </c>
      <c r="P22" s="4">
        <f t="shared" ca="1" si="3"/>
        <v>200</v>
      </c>
      <c r="Q22" s="4">
        <f ca="1">DAYS360(TODAY(),CONCATENATE("31.12.",Q2))</f>
        <v>160</v>
      </c>
      <c r="R22" s="23">
        <f t="shared" ca="1" si="4"/>
        <v>2.1955555555555555</v>
      </c>
      <c r="S22" s="5">
        <f t="shared" ca="1" si="5"/>
        <v>0.44308815858111661</v>
      </c>
      <c r="T22" s="26">
        <f t="shared" si="6"/>
        <v>4.0609137055837463E-2</v>
      </c>
      <c r="U22" s="26">
        <f t="shared" si="6"/>
        <v>0.26282051282051277</v>
      </c>
      <c r="V22" s="26">
        <f t="shared" si="6"/>
        <v>8.3333333333333481E-2</v>
      </c>
      <c r="W22" s="26">
        <f t="shared" si="6"/>
        <v>5.8823529411764497E-2</v>
      </c>
      <c r="X22" s="26">
        <f t="shared" si="7"/>
        <v>0.10569105691056913</v>
      </c>
      <c r="Y22" s="26">
        <f t="shared" si="7"/>
        <v>0.18269230769230771</v>
      </c>
      <c r="Z22" s="26">
        <f t="shared" si="7"/>
        <v>999</v>
      </c>
      <c r="AA22" s="26">
        <f t="shared" si="7"/>
        <v>999</v>
      </c>
      <c r="AB22" s="26">
        <f t="shared" si="8"/>
        <v>999</v>
      </c>
      <c r="AC22" s="5">
        <f t="shared" si="9"/>
        <v>4.0609137055837463E-2</v>
      </c>
    </row>
    <row r="23" spans="1:29" x14ac:dyDescent="0.25">
      <c r="A23" t="s">
        <v>40</v>
      </c>
      <c r="B23" t="s">
        <v>41</v>
      </c>
      <c r="C23" s="21">
        <v>1.66</v>
      </c>
      <c r="D23" s="21">
        <v>1.49</v>
      </c>
      <c r="E23" s="22">
        <v>0.96</v>
      </c>
      <c r="F23" s="22">
        <v>0.68</v>
      </c>
      <c r="G23" s="22">
        <v>1.77</v>
      </c>
      <c r="H23" s="22">
        <v>1.48</v>
      </c>
      <c r="I23" s="22">
        <v>0.65</v>
      </c>
      <c r="J23" s="22">
        <v>0.5</v>
      </c>
      <c r="K23" s="22">
        <v>1.1599999999999999</v>
      </c>
      <c r="L23" s="22"/>
      <c r="M23" s="22"/>
      <c r="N23" s="22"/>
      <c r="O23" s="23">
        <f t="shared" si="2"/>
        <v>1.0285714285714287</v>
      </c>
      <c r="P23" s="4">
        <f t="shared" ca="1" si="3"/>
        <v>200</v>
      </c>
      <c r="Q23" s="4">
        <f ca="1">DAYS360(TODAY(),CONCATENATE("31.12.",Q2))</f>
        <v>160</v>
      </c>
      <c r="R23" s="23">
        <f t="shared" ca="1" si="4"/>
        <v>1.5844444444444443</v>
      </c>
      <c r="S23" s="5">
        <f t="shared" ca="1" si="5"/>
        <v>0.54043209876543186</v>
      </c>
      <c r="T23" s="26">
        <f t="shared" si="6"/>
        <v>0.41176470588235281</v>
      </c>
      <c r="U23" s="26">
        <f t="shared" si="6"/>
        <v>-0.61581920903954801</v>
      </c>
      <c r="V23" s="26">
        <f t="shared" si="6"/>
        <v>0.19594594594594605</v>
      </c>
      <c r="W23" s="26">
        <f t="shared" si="6"/>
        <v>1.2769230769230768</v>
      </c>
      <c r="X23" s="26">
        <f t="shared" si="7"/>
        <v>0.30000000000000004</v>
      </c>
      <c r="Y23" s="26">
        <f t="shared" si="7"/>
        <v>-0.56896551724137923</v>
      </c>
      <c r="Z23" s="26">
        <f t="shared" si="7"/>
        <v>999</v>
      </c>
      <c r="AA23" s="26">
        <f t="shared" si="7"/>
        <v>999</v>
      </c>
      <c r="AB23" s="26">
        <f t="shared" si="8"/>
        <v>999</v>
      </c>
      <c r="AC23" s="5">
        <f t="shared" si="9"/>
        <v>-0.61581920903954801</v>
      </c>
    </row>
    <row r="24" spans="1:29" x14ac:dyDescent="0.25">
      <c r="A24" t="s">
        <v>42</v>
      </c>
      <c r="B24" t="s">
        <v>43</v>
      </c>
      <c r="C24" s="21">
        <v>0.98</v>
      </c>
      <c r="D24" s="21">
        <v>0.89</v>
      </c>
      <c r="E24" s="22">
        <v>0.84</v>
      </c>
      <c r="F24" s="22">
        <v>0.74</v>
      </c>
      <c r="G24" s="22">
        <v>0.91</v>
      </c>
      <c r="H24" s="22">
        <v>0.72</v>
      </c>
      <c r="I24" s="22">
        <v>0.34</v>
      </c>
      <c r="J24" s="22">
        <v>0.47</v>
      </c>
      <c r="K24" s="22">
        <v>1.63</v>
      </c>
      <c r="L24" s="22">
        <v>1.39</v>
      </c>
      <c r="M24" s="22">
        <v>1.35</v>
      </c>
      <c r="N24" s="22">
        <v>1.07</v>
      </c>
      <c r="O24" s="23">
        <f t="shared" si="2"/>
        <v>0.94599999999999995</v>
      </c>
      <c r="P24" s="4">
        <f t="shared" ca="1" si="3"/>
        <v>200</v>
      </c>
      <c r="Q24" s="4">
        <f ca="1">DAYS360(TODAY(),CONCATENATE("31.12.",Q2))</f>
        <v>160</v>
      </c>
      <c r="R24" s="23">
        <f t="shared" ca="1" si="4"/>
        <v>0.94</v>
      </c>
      <c r="S24" s="5">
        <f t="shared" ca="1" si="5"/>
        <v>-6.3424947145876986E-3</v>
      </c>
      <c r="T24" s="26">
        <f t="shared" si="6"/>
        <v>0.13513513513513509</v>
      </c>
      <c r="U24" s="26">
        <f t="shared" si="6"/>
        <v>-0.18681318681318682</v>
      </c>
      <c r="V24" s="26">
        <f t="shared" si="6"/>
        <v>0.26388888888888906</v>
      </c>
      <c r="W24" s="26">
        <f t="shared" si="6"/>
        <v>1.117647058823529</v>
      </c>
      <c r="X24" s="26">
        <f t="shared" si="7"/>
        <v>-0.27659574468085102</v>
      </c>
      <c r="Y24" s="26">
        <f t="shared" si="7"/>
        <v>-0.71165644171779141</v>
      </c>
      <c r="Z24" s="26">
        <f t="shared" si="7"/>
        <v>0.17266187050359716</v>
      </c>
      <c r="AA24" s="26">
        <f t="shared" si="7"/>
        <v>2.962962962962945E-2</v>
      </c>
      <c r="AB24" s="26">
        <f t="shared" si="8"/>
        <v>0.26168224299065423</v>
      </c>
      <c r="AC24" s="5">
        <f t="shared" si="9"/>
        <v>-0.71165644171779141</v>
      </c>
    </row>
    <row r="25" spans="1:29" x14ac:dyDescent="0.25">
      <c r="A25" t="s">
        <v>44</v>
      </c>
      <c r="B25" t="s">
        <v>45</v>
      </c>
      <c r="C25" s="21">
        <v>5.93</v>
      </c>
      <c r="D25" s="21">
        <v>5.19</v>
      </c>
      <c r="E25" s="22">
        <v>1.97</v>
      </c>
      <c r="F25" s="22">
        <v>-1.61</v>
      </c>
      <c r="G25" s="22">
        <v>3.02</v>
      </c>
      <c r="H25" s="22">
        <v>7.26</v>
      </c>
      <c r="I25" s="22">
        <v>2.75</v>
      </c>
      <c r="J25" s="22">
        <v>2.34</v>
      </c>
      <c r="K25" s="22">
        <v>5.66</v>
      </c>
      <c r="L25" s="22">
        <v>5.56</v>
      </c>
      <c r="M25" s="22">
        <v>3.81</v>
      </c>
      <c r="N25" s="22">
        <v>2.0299999999999998</v>
      </c>
      <c r="O25" s="23">
        <f t="shared" si="2"/>
        <v>3.2789999999999999</v>
      </c>
      <c r="P25" s="4">
        <f t="shared" ca="1" si="3"/>
        <v>200</v>
      </c>
      <c r="Q25" s="4">
        <f ca="1">DAYS360(TODAY(),CONCATENATE("31.12.",Q2))</f>
        <v>160</v>
      </c>
      <c r="R25" s="23">
        <f t="shared" ca="1" si="4"/>
        <v>5.6011111111111109</v>
      </c>
      <c r="S25" s="5">
        <f t="shared" ca="1" si="5"/>
        <v>0.70817661211073846</v>
      </c>
      <c r="T25" s="26">
        <f t="shared" si="6"/>
        <v>-2.2236024844720497</v>
      </c>
      <c r="U25" s="26">
        <f t="shared" si="6"/>
        <v>-1.5331125827814569</v>
      </c>
      <c r="V25" s="26">
        <f t="shared" si="6"/>
        <v>-0.58402203856749302</v>
      </c>
      <c r="W25" s="26">
        <f t="shared" si="6"/>
        <v>1.6400000000000001</v>
      </c>
      <c r="X25" s="26">
        <f t="shared" si="7"/>
        <v>0.17521367521367526</v>
      </c>
      <c r="Y25" s="26">
        <f t="shared" si="7"/>
        <v>-0.58657243816254423</v>
      </c>
      <c r="Z25" s="26">
        <f t="shared" si="7"/>
        <v>1.7985611510791477E-2</v>
      </c>
      <c r="AA25" s="26">
        <f t="shared" si="7"/>
        <v>0.45931758530183719</v>
      </c>
      <c r="AB25" s="26">
        <f t="shared" si="8"/>
        <v>0.87684729064039435</v>
      </c>
      <c r="AC25" s="5">
        <f t="shared" si="9"/>
        <v>-2.2236024844720497</v>
      </c>
    </row>
    <row r="26" spans="1:29" x14ac:dyDescent="0.25">
      <c r="A26" t="s">
        <v>46</v>
      </c>
      <c r="B26" t="s">
        <v>47</v>
      </c>
      <c r="C26" s="21">
        <v>0.84</v>
      </c>
      <c r="D26" s="21">
        <v>0.79</v>
      </c>
      <c r="E26" s="22">
        <v>1.23</v>
      </c>
      <c r="F26" s="22">
        <v>0.6</v>
      </c>
      <c r="G26" s="22">
        <v>1.34</v>
      </c>
      <c r="H26" s="22">
        <v>-0.2</v>
      </c>
      <c r="I26" s="22">
        <v>0.88</v>
      </c>
      <c r="J26" s="22">
        <v>1.1200000000000001</v>
      </c>
      <c r="K26" s="22">
        <v>1.08</v>
      </c>
      <c r="L26" s="22">
        <v>1.0900000000000001</v>
      </c>
      <c r="M26" s="22">
        <v>1.04</v>
      </c>
      <c r="N26" s="22">
        <v>0.71</v>
      </c>
      <c r="O26" s="23">
        <f t="shared" si="2"/>
        <v>0.88900000000000001</v>
      </c>
      <c r="P26" s="4">
        <f t="shared" ca="1" si="3"/>
        <v>200</v>
      </c>
      <c r="Q26" s="4">
        <f ca="1">DAYS360(TODAY(),CONCATENATE("31.12.",Q2))</f>
        <v>160</v>
      </c>
      <c r="R26" s="23">
        <f t="shared" ca="1" si="4"/>
        <v>0.81777777777777771</v>
      </c>
      <c r="S26" s="5">
        <f t="shared" ca="1" si="5"/>
        <v>-8.0114985626796753E-2</v>
      </c>
      <c r="T26" s="26">
        <f t="shared" si="6"/>
        <v>1.0500000000000003</v>
      </c>
      <c r="U26" s="26">
        <f t="shared" si="6"/>
        <v>-0.55223880597014929</v>
      </c>
      <c r="V26" s="26">
        <f t="shared" si="6"/>
        <v>-7.7</v>
      </c>
      <c r="W26" s="26">
        <f t="shared" si="6"/>
        <v>-1.2272727272727273</v>
      </c>
      <c r="X26" s="26">
        <f t="shared" si="7"/>
        <v>-0.2142857142857143</v>
      </c>
      <c r="Y26" s="26">
        <f t="shared" si="7"/>
        <v>3.7037037037036979E-2</v>
      </c>
      <c r="Z26" s="26">
        <f t="shared" si="7"/>
        <v>-9.1743119266055606E-3</v>
      </c>
      <c r="AA26" s="26">
        <f t="shared" si="7"/>
        <v>4.8076923076923128E-2</v>
      </c>
      <c r="AB26" s="26">
        <f t="shared" si="8"/>
        <v>0.46478873239436624</v>
      </c>
      <c r="AC26" s="5">
        <f t="shared" si="9"/>
        <v>-7.7</v>
      </c>
    </row>
    <row r="27" spans="1:29" x14ac:dyDescent="0.25">
      <c r="A27" t="s">
        <v>48</v>
      </c>
      <c r="B27" t="s">
        <v>49</v>
      </c>
      <c r="C27" s="21">
        <v>3.8</v>
      </c>
      <c r="D27" s="21">
        <v>3.58</v>
      </c>
      <c r="E27" s="22">
        <v>2.6</v>
      </c>
      <c r="F27" s="22">
        <v>4.24</v>
      </c>
      <c r="G27" s="22">
        <v>4.97</v>
      </c>
      <c r="H27" s="22">
        <v>3.28</v>
      </c>
      <c r="I27" s="22">
        <v>2.04</v>
      </c>
      <c r="J27" s="22">
        <v>4.26</v>
      </c>
      <c r="K27" s="22">
        <v>4.99</v>
      </c>
      <c r="L27" s="22">
        <v>3.95</v>
      </c>
      <c r="M27" s="22">
        <v>3.78</v>
      </c>
      <c r="N27" s="22"/>
      <c r="O27" s="23">
        <f t="shared" si="2"/>
        <v>3.79</v>
      </c>
      <c r="P27" s="4">
        <f t="shared" ca="1" si="3"/>
        <v>200</v>
      </c>
      <c r="Q27" s="4">
        <f ca="1">DAYS360(TODAY(),CONCATENATE("31.12.",Q2))</f>
        <v>160</v>
      </c>
      <c r="R27" s="23">
        <f t="shared" ca="1" si="4"/>
        <v>3.7022222222222223</v>
      </c>
      <c r="S27" s="5">
        <f t="shared" ca="1" si="5"/>
        <v>-2.31603635297567E-2</v>
      </c>
      <c r="T27" s="26">
        <f t="shared" si="6"/>
        <v>-0.3867924528301887</v>
      </c>
      <c r="U27" s="26">
        <f t="shared" si="6"/>
        <v>-0.14688128772635811</v>
      </c>
      <c r="V27" s="26">
        <f t="shared" si="6"/>
        <v>0.51524390243902451</v>
      </c>
      <c r="W27" s="26">
        <f t="shared" si="6"/>
        <v>0.6078431372549018</v>
      </c>
      <c r="X27" s="26">
        <f t="shared" si="7"/>
        <v>-0.52112676056338025</v>
      </c>
      <c r="Y27" s="26">
        <f t="shared" si="7"/>
        <v>-0.14629258517034072</v>
      </c>
      <c r="Z27" s="26">
        <f t="shared" si="7"/>
        <v>0.2632911392405064</v>
      </c>
      <c r="AA27" s="26">
        <f t="shared" si="7"/>
        <v>4.497354497354511E-2</v>
      </c>
      <c r="AB27" s="26">
        <f t="shared" si="8"/>
        <v>999</v>
      </c>
      <c r="AC27" s="5">
        <f t="shared" si="9"/>
        <v>-0.52112676056338025</v>
      </c>
    </row>
    <row r="28" spans="1:29" x14ac:dyDescent="0.25">
      <c r="A28" t="s">
        <v>50</v>
      </c>
      <c r="B28" t="s">
        <v>51</v>
      </c>
      <c r="C28" s="21">
        <v>6.2199999999999998E-2</v>
      </c>
      <c r="D28" s="21">
        <v>2.2200000000000002</v>
      </c>
      <c r="E28" s="22">
        <v>8.6999999999999994E-3</v>
      </c>
      <c r="F28" s="22">
        <v>0.14000000000000001</v>
      </c>
      <c r="G28" s="22">
        <v>0.15</v>
      </c>
      <c r="H28" s="22">
        <v>0.16</v>
      </c>
      <c r="I28" s="22">
        <v>0.06</v>
      </c>
      <c r="J28" s="22">
        <v>0.13</v>
      </c>
      <c r="K28" s="22">
        <v>-0.1</v>
      </c>
      <c r="L28" s="22">
        <v>-0.28000000000000003</v>
      </c>
      <c r="M28" s="22">
        <v>-0.11</v>
      </c>
      <c r="N28" s="22">
        <v>-0.13</v>
      </c>
      <c r="O28" s="23">
        <f t="shared" si="2"/>
        <v>2.869999999999995E-3</v>
      </c>
      <c r="P28" s="4">
        <f t="shared" ca="1" si="3"/>
        <v>200</v>
      </c>
      <c r="Q28" s="4">
        <f ca="1">DAYS360(TODAY(),CONCATENATE("31.12.",Q2))</f>
        <v>160</v>
      </c>
      <c r="R28" s="23">
        <f t="shared" ca="1" si="4"/>
        <v>1.0212222222222223</v>
      </c>
      <c r="S28" s="5">
        <f t="shared" ca="1" si="5"/>
        <v>354.82655826558329</v>
      </c>
      <c r="T28" s="26">
        <f t="shared" si="6"/>
        <v>-0.93785714285714283</v>
      </c>
      <c r="U28" s="26">
        <f t="shared" si="6"/>
        <v>-6.6666666666666541E-2</v>
      </c>
      <c r="V28" s="26">
        <f t="shared" si="6"/>
        <v>-6.25E-2</v>
      </c>
      <c r="W28" s="26">
        <f t="shared" si="6"/>
        <v>1.666666666666667</v>
      </c>
      <c r="X28" s="26">
        <f t="shared" si="7"/>
        <v>-0.53846153846153855</v>
      </c>
      <c r="Y28" s="26">
        <f t="shared" si="7"/>
        <v>-2.2999999999999998</v>
      </c>
      <c r="Z28" s="26">
        <f t="shared" si="7"/>
        <v>-0.64285714285714279</v>
      </c>
      <c r="AA28" s="26">
        <f t="shared" si="7"/>
        <v>1.5454545454545459</v>
      </c>
      <c r="AB28" s="26">
        <f t="shared" si="8"/>
        <v>-0.15384615384615385</v>
      </c>
      <c r="AC28" s="5">
        <f t="shared" si="9"/>
        <v>-2.2999999999999998</v>
      </c>
    </row>
    <row r="29" spans="1:29" x14ac:dyDescent="0.25">
      <c r="A29" t="s">
        <v>52</v>
      </c>
      <c r="B29" t="s">
        <v>53</v>
      </c>
      <c r="C29" s="21">
        <v>1.71</v>
      </c>
      <c r="D29" s="21">
        <v>1.6</v>
      </c>
      <c r="E29" s="22">
        <v>1.66</v>
      </c>
      <c r="F29" s="22">
        <v>1.54</v>
      </c>
      <c r="G29" s="22">
        <v>1.46</v>
      </c>
      <c r="H29" s="22">
        <v>1.46</v>
      </c>
      <c r="I29" s="22">
        <v>1.17</v>
      </c>
      <c r="J29" s="22">
        <v>1.73</v>
      </c>
      <c r="K29" s="22">
        <v>1.31</v>
      </c>
      <c r="L29" s="22">
        <v>1.6</v>
      </c>
      <c r="M29" s="22">
        <v>1.25</v>
      </c>
      <c r="N29" s="22">
        <v>0.62</v>
      </c>
      <c r="O29" s="23">
        <f t="shared" si="2"/>
        <v>1.38</v>
      </c>
      <c r="P29" s="4">
        <f t="shared" ca="1" si="3"/>
        <v>200</v>
      </c>
      <c r="Q29" s="4">
        <f ca="1">DAYS360(TODAY(),CONCATENATE("31.12.",Q2))</f>
        <v>160</v>
      </c>
      <c r="R29" s="23">
        <f t="shared" ca="1" si="4"/>
        <v>1.661111111111111</v>
      </c>
      <c r="S29" s="5">
        <f t="shared" ca="1" si="5"/>
        <v>0.20370370370370372</v>
      </c>
      <c r="T29" s="26">
        <f t="shared" si="6"/>
        <v>7.7922077922077948E-2</v>
      </c>
      <c r="U29" s="26">
        <f t="shared" si="6"/>
        <v>5.4794520547945202E-2</v>
      </c>
      <c r="V29" s="26">
        <f t="shared" si="6"/>
        <v>0</v>
      </c>
      <c r="W29" s="26">
        <f t="shared" si="6"/>
        <v>0.24786324786324787</v>
      </c>
      <c r="X29" s="26">
        <f t="shared" si="7"/>
        <v>-0.32369942196531798</v>
      </c>
      <c r="Y29" s="26">
        <f t="shared" si="7"/>
        <v>0.32061068702290063</v>
      </c>
      <c r="Z29" s="26">
        <f t="shared" si="7"/>
        <v>-0.18125000000000002</v>
      </c>
      <c r="AA29" s="26">
        <f t="shared" si="7"/>
        <v>0.28000000000000003</v>
      </c>
      <c r="AB29" s="26">
        <f t="shared" si="8"/>
        <v>1.0161290322580645</v>
      </c>
      <c r="AC29" s="5">
        <f t="shared" si="9"/>
        <v>-0.32369942196531798</v>
      </c>
    </row>
    <row r="30" spans="1:29" x14ac:dyDescent="0.25">
      <c r="A30" t="s">
        <v>54</v>
      </c>
      <c r="B30" t="s">
        <v>55</v>
      </c>
      <c r="C30" s="21">
        <v>2.78</v>
      </c>
      <c r="D30" s="21">
        <v>2.66</v>
      </c>
      <c r="E30" s="22">
        <v>3.39</v>
      </c>
      <c r="F30" s="22">
        <v>1.25</v>
      </c>
      <c r="G30" s="22">
        <v>0.66</v>
      </c>
      <c r="H30" s="22">
        <v>3.35</v>
      </c>
      <c r="I30" s="22">
        <v>2.12</v>
      </c>
      <c r="J30" s="22">
        <v>2.16</v>
      </c>
      <c r="K30" s="22">
        <v>1.94</v>
      </c>
      <c r="L30" s="22">
        <v>1.89</v>
      </c>
      <c r="M30" s="22">
        <v>1.42</v>
      </c>
      <c r="N30" s="22">
        <v>1.77</v>
      </c>
      <c r="O30" s="23">
        <f t="shared" si="2"/>
        <v>1.9949999999999999</v>
      </c>
      <c r="P30" s="4">
        <f t="shared" ca="1" si="3"/>
        <v>200</v>
      </c>
      <c r="Q30" s="4">
        <f ca="1">DAYS360(TODAY(),CONCATENATE("31.12.",Q2))</f>
        <v>160</v>
      </c>
      <c r="R30" s="23">
        <f t="shared" ca="1" si="4"/>
        <v>2.7266666666666666</v>
      </c>
      <c r="S30" s="5">
        <f t="shared" ca="1" si="5"/>
        <v>0.36675020885547194</v>
      </c>
      <c r="T30" s="26">
        <f t="shared" si="6"/>
        <v>1.7120000000000002</v>
      </c>
      <c r="U30" s="26">
        <f t="shared" si="6"/>
        <v>0.89393939393939381</v>
      </c>
      <c r="V30" s="26">
        <f t="shared" si="6"/>
        <v>-0.80298507462686564</v>
      </c>
      <c r="W30" s="26">
        <f t="shared" si="6"/>
        <v>0.58018867924528306</v>
      </c>
      <c r="X30" s="26">
        <f t="shared" si="7"/>
        <v>-1.851851851851849E-2</v>
      </c>
      <c r="Y30" s="26">
        <f t="shared" si="7"/>
        <v>0.11340206185567014</v>
      </c>
      <c r="Z30" s="26">
        <f t="shared" si="7"/>
        <v>2.6455026455026509E-2</v>
      </c>
      <c r="AA30" s="26">
        <f t="shared" si="7"/>
        <v>0.33098591549295775</v>
      </c>
      <c r="AB30" s="26">
        <f t="shared" si="8"/>
        <v>-0.19774011299435035</v>
      </c>
      <c r="AC30" s="5">
        <f t="shared" si="9"/>
        <v>-0.80298507462686564</v>
      </c>
    </row>
    <row r="31" spans="1:29" x14ac:dyDescent="0.25">
      <c r="A31" t="s">
        <v>56</v>
      </c>
      <c r="B31" t="s">
        <v>57</v>
      </c>
      <c r="C31" s="21">
        <v>11.4</v>
      </c>
      <c r="D31" s="21">
        <v>10.9</v>
      </c>
      <c r="E31" s="22">
        <v>11.09</v>
      </c>
      <c r="F31" s="22">
        <v>13.32</v>
      </c>
      <c r="G31" s="22">
        <v>13.44</v>
      </c>
      <c r="H31" s="22">
        <v>9.48</v>
      </c>
      <c r="I31" s="22">
        <v>5.24</v>
      </c>
      <c r="J31" s="22">
        <v>11.67</v>
      </c>
      <c r="K31" s="22">
        <v>8.77</v>
      </c>
      <c r="L31" s="22">
        <v>7.8</v>
      </c>
      <c r="M31" s="22">
        <v>6.54</v>
      </c>
      <c r="N31" s="22">
        <v>6.28</v>
      </c>
      <c r="O31" s="23">
        <f t="shared" si="2"/>
        <v>9.3629999999999995</v>
      </c>
      <c r="P31" s="4">
        <f t="shared" ca="1" si="3"/>
        <v>200</v>
      </c>
      <c r="Q31" s="4">
        <f ca="1">DAYS360(TODAY(),CONCATENATE("31.12.",Q2))</f>
        <v>160</v>
      </c>
      <c r="R31" s="23">
        <f t="shared" ca="1" si="4"/>
        <v>11.177777777777779</v>
      </c>
      <c r="S31" s="5">
        <f t="shared" ca="1" si="5"/>
        <v>0.19382439151743869</v>
      </c>
      <c r="T31" s="26">
        <f t="shared" si="6"/>
        <v>-0.16741741741741745</v>
      </c>
      <c r="U31" s="26">
        <f t="shared" si="6"/>
        <v>-8.9285714285713969E-3</v>
      </c>
      <c r="V31" s="26">
        <f t="shared" si="6"/>
        <v>0.41772151898734156</v>
      </c>
      <c r="W31" s="26">
        <f t="shared" si="6"/>
        <v>0.80916030534351147</v>
      </c>
      <c r="X31" s="26">
        <f t="shared" si="7"/>
        <v>-0.55098543273350464</v>
      </c>
      <c r="Y31" s="26">
        <f t="shared" si="7"/>
        <v>0.33067274800456103</v>
      </c>
      <c r="Z31" s="26">
        <f t="shared" si="7"/>
        <v>0.12435897435897436</v>
      </c>
      <c r="AA31" s="26">
        <f t="shared" si="7"/>
        <v>0.19266055045871555</v>
      </c>
      <c r="AB31" s="26">
        <f t="shared" si="8"/>
        <v>4.1401273885350198E-2</v>
      </c>
      <c r="AC31" s="5">
        <f t="shared" si="9"/>
        <v>-0.55098543273350464</v>
      </c>
    </row>
    <row r="32" spans="1:29" x14ac:dyDescent="0.25">
      <c r="A32" t="s">
        <v>58</v>
      </c>
      <c r="B32" t="s">
        <v>59</v>
      </c>
      <c r="C32" s="21">
        <v>2.2400000000000002</v>
      </c>
      <c r="D32" s="21">
        <v>2.0499999999999998</v>
      </c>
      <c r="E32" s="22">
        <v>1.9</v>
      </c>
      <c r="F32" s="22">
        <v>1.97</v>
      </c>
      <c r="G32" s="22">
        <v>1.85</v>
      </c>
      <c r="H32" s="22">
        <v>2.5299999999999998</v>
      </c>
      <c r="I32" s="22">
        <v>1.47</v>
      </c>
      <c r="J32" s="22">
        <v>1.25</v>
      </c>
      <c r="K32" s="22">
        <v>1.29</v>
      </c>
      <c r="L32" s="22">
        <v>1.08</v>
      </c>
      <c r="M32" s="22">
        <v>1.02</v>
      </c>
      <c r="N32" s="22">
        <v>1</v>
      </c>
      <c r="O32" s="23">
        <f t="shared" si="2"/>
        <v>1.536</v>
      </c>
      <c r="P32" s="4">
        <f t="shared" ca="1" si="3"/>
        <v>200</v>
      </c>
      <c r="Q32" s="4">
        <f ca="1">DAYS360(TODAY(),CONCATENATE("31.12.",Q2))</f>
        <v>160</v>
      </c>
      <c r="R32" s="23">
        <f t="shared" ca="1" si="4"/>
        <v>2.1555555555555554</v>
      </c>
      <c r="S32" s="5">
        <f t="shared" ca="1" si="5"/>
        <v>0.4033564814814814</v>
      </c>
      <c r="T32" s="26">
        <f t="shared" si="6"/>
        <v>-3.5532994923857864E-2</v>
      </c>
      <c r="U32" s="26">
        <f t="shared" si="6"/>
        <v>6.4864864864864868E-2</v>
      </c>
      <c r="V32" s="26">
        <f t="shared" si="6"/>
        <v>-0.26877470355731214</v>
      </c>
      <c r="W32" s="26">
        <f t="shared" si="6"/>
        <v>0.72108843537414957</v>
      </c>
      <c r="X32" s="26">
        <f t="shared" si="7"/>
        <v>0.17599999999999993</v>
      </c>
      <c r="Y32" s="26">
        <f t="shared" si="7"/>
        <v>-3.1007751937984551E-2</v>
      </c>
      <c r="Z32" s="26">
        <f t="shared" si="7"/>
        <v>0.19444444444444442</v>
      </c>
      <c r="AA32" s="26">
        <f t="shared" si="7"/>
        <v>5.8823529411764719E-2</v>
      </c>
      <c r="AB32" s="26">
        <f t="shared" si="8"/>
        <v>2.0000000000000018E-2</v>
      </c>
      <c r="AC32" s="5">
        <f t="shared" si="9"/>
        <v>-0.26877470355731214</v>
      </c>
    </row>
    <row r="33" spans="1:29" x14ac:dyDescent="0.25">
      <c r="A33" t="s">
        <v>60</v>
      </c>
      <c r="B33" t="s">
        <v>61</v>
      </c>
      <c r="C33" s="21">
        <v>3.21</v>
      </c>
      <c r="D33" s="21">
        <v>2.71</v>
      </c>
      <c r="E33" s="22">
        <v>2.38</v>
      </c>
      <c r="F33" s="22">
        <v>2.58</v>
      </c>
      <c r="G33" s="22">
        <v>2.4700000000000002</v>
      </c>
      <c r="H33" s="22">
        <v>2.15</v>
      </c>
      <c r="I33" s="22">
        <v>2.19</v>
      </c>
      <c r="J33" s="22">
        <v>1.83</v>
      </c>
      <c r="K33" s="22">
        <v>1.6</v>
      </c>
      <c r="L33" s="22">
        <v>1.23</v>
      </c>
      <c r="M33" s="22">
        <v>1.22</v>
      </c>
      <c r="N33" s="22">
        <v>1.17</v>
      </c>
      <c r="O33" s="23">
        <f t="shared" si="2"/>
        <v>1.8820000000000001</v>
      </c>
      <c r="P33" s="4">
        <f t="shared" ca="1" si="3"/>
        <v>200</v>
      </c>
      <c r="Q33" s="4">
        <f ca="1">DAYS360(TODAY(),CONCATENATE("31.12.",Q2))</f>
        <v>160</v>
      </c>
      <c r="R33" s="23">
        <f t="shared" ca="1" si="4"/>
        <v>2.9877777777777776</v>
      </c>
      <c r="S33" s="5">
        <f t="shared" ca="1" si="5"/>
        <v>0.58755461093399441</v>
      </c>
      <c r="T33" s="26">
        <f t="shared" si="6"/>
        <v>-7.7519379844961267E-2</v>
      </c>
      <c r="U33" s="26">
        <f t="shared" si="6"/>
        <v>4.4534412955465452E-2</v>
      </c>
      <c r="V33" s="26">
        <f t="shared" si="6"/>
        <v>0.1488372093023258</v>
      </c>
      <c r="W33" s="26">
        <f t="shared" si="6"/>
        <v>-1.8264840182648401E-2</v>
      </c>
      <c r="X33" s="26">
        <f t="shared" si="7"/>
        <v>0.19672131147540983</v>
      </c>
      <c r="Y33" s="26">
        <f t="shared" si="7"/>
        <v>0.14375000000000004</v>
      </c>
      <c r="Z33" s="26">
        <f t="shared" si="7"/>
        <v>0.30081300813008149</v>
      </c>
      <c r="AA33" s="26">
        <f t="shared" si="7"/>
        <v>8.1967213114753079E-3</v>
      </c>
      <c r="AB33" s="26">
        <f t="shared" si="8"/>
        <v>4.2735042735042805E-2</v>
      </c>
      <c r="AC33" s="5">
        <f t="shared" si="9"/>
        <v>-7.7519379844961267E-2</v>
      </c>
    </row>
    <row r="34" spans="1:29" x14ac:dyDescent="0.25">
      <c r="A34" t="s">
        <v>62</v>
      </c>
      <c r="B34" t="s">
        <v>63</v>
      </c>
      <c r="C34" s="21">
        <v>3.53</v>
      </c>
      <c r="D34" s="21">
        <v>2.93</v>
      </c>
      <c r="E34" s="22">
        <v>3.68</v>
      </c>
      <c r="F34" s="22">
        <v>0.7</v>
      </c>
      <c r="G34" s="22">
        <v>2.0499999999999998</v>
      </c>
      <c r="H34" s="22">
        <v>1.72</v>
      </c>
      <c r="I34" s="22">
        <v>0.32</v>
      </c>
      <c r="J34" s="22">
        <v>0.62</v>
      </c>
      <c r="K34" s="22">
        <v>2.99</v>
      </c>
      <c r="L34" s="22">
        <v>3.82</v>
      </c>
      <c r="M34" s="22">
        <v>4.62</v>
      </c>
      <c r="N34" s="22">
        <v>2.93</v>
      </c>
      <c r="O34" s="23">
        <f t="shared" si="2"/>
        <v>2.3449999999999998</v>
      </c>
      <c r="P34" s="4">
        <f t="shared" ca="1" si="3"/>
        <v>200</v>
      </c>
      <c r="Q34" s="4">
        <f ca="1">DAYS360(TODAY(),CONCATENATE("31.12.",Q2))</f>
        <v>160</v>
      </c>
      <c r="R34" s="23">
        <f t="shared" ca="1" si="4"/>
        <v>3.2633333333333336</v>
      </c>
      <c r="S34" s="5">
        <f t="shared" ca="1" si="5"/>
        <v>0.39161336176261585</v>
      </c>
      <c r="T34" s="26">
        <f t="shared" si="6"/>
        <v>4.257142857142858</v>
      </c>
      <c r="U34" s="26">
        <f t="shared" si="6"/>
        <v>-0.65853658536585358</v>
      </c>
      <c r="V34" s="26">
        <f t="shared" si="6"/>
        <v>0.19186046511627897</v>
      </c>
      <c r="W34" s="26">
        <f t="shared" si="6"/>
        <v>4.375</v>
      </c>
      <c r="X34" s="26">
        <f t="shared" si="7"/>
        <v>-0.4838709677419355</v>
      </c>
      <c r="Y34" s="26">
        <f t="shared" si="7"/>
        <v>-0.79264214046822745</v>
      </c>
      <c r="Z34" s="26">
        <f t="shared" si="7"/>
        <v>-0.21727748691099469</v>
      </c>
      <c r="AA34" s="26">
        <f t="shared" si="7"/>
        <v>-0.17316017316017318</v>
      </c>
      <c r="AB34" s="26">
        <f t="shared" si="8"/>
        <v>0.57679180887372006</v>
      </c>
      <c r="AC34" s="5">
        <f t="shared" si="9"/>
        <v>-0.79264214046822745</v>
      </c>
    </row>
    <row r="35" spans="1:29" x14ac:dyDescent="0.25">
      <c r="A35" t="s">
        <v>64</v>
      </c>
      <c r="B35" t="s">
        <v>65</v>
      </c>
      <c r="C35" s="21">
        <v>7.9</v>
      </c>
      <c r="D35" s="21">
        <v>7.9</v>
      </c>
      <c r="E35" s="22">
        <v>7.37</v>
      </c>
      <c r="F35" s="22">
        <v>9.6999999999999993</v>
      </c>
      <c r="G35" s="22">
        <v>8.42</v>
      </c>
      <c r="H35" s="22">
        <v>6.22</v>
      </c>
      <c r="I35" s="22">
        <v>3.98</v>
      </c>
      <c r="J35" s="22">
        <v>8.69</v>
      </c>
      <c r="K35" s="22">
        <v>7.28</v>
      </c>
      <c r="L35" s="22">
        <v>6.62</v>
      </c>
      <c r="M35" s="22">
        <v>5.71</v>
      </c>
      <c r="N35" s="22">
        <v>3.89</v>
      </c>
      <c r="O35" s="23">
        <f t="shared" si="2"/>
        <v>6.7879999999999994</v>
      </c>
      <c r="P35" s="4">
        <f t="shared" ca="1" si="3"/>
        <v>200</v>
      </c>
      <c r="Q35" s="4">
        <f ca="1">DAYS360(TODAY(),CONCATENATE("31.12.",Q2))</f>
        <v>160</v>
      </c>
      <c r="R35" s="23">
        <f t="shared" ca="1" si="4"/>
        <v>7.9</v>
      </c>
      <c r="S35" s="5">
        <f t="shared" ca="1" si="5"/>
        <v>0.16381850324101377</v>
      </c>
      <c r="T35" s="26">
        <f t="shared" si="6"/>
        <v>-0.24020618556701023</v>
      </c>
      <c r="U35" s="26">
        <f t="shared" si="6"/>
        <v>0.15201900237529675</v>
      </c>
      <c r="V35" s="26">
        <f t="shared" si="6"/>
        <v>0.3536977491961415</v>
      </c>
      <c r="W35" s="26">
        <f t="shared" si="6"/>
        <v>0.56281407035175879</v>
      </c>
      <c r="X35" s="26">
        <f t="shared" si="7"/>
        <v>-0.54200230149597228</v>
      </c>
      <c r="Y35" s="26">
        <f t="shared" si="7"/>
        <v>0.19368131868131866</v>
      </c>
      <c r="Z35" s="26">
        <f t="shared" si="7"/>
        <v>9.9697885196374569E-2</v>
      </c>
      <c r="AA35" s="26">
        <f t="shared" si="7"/>
        <v>0.15936952714535901</v>
      </c>
      <c r="AB35" s="26">
        <f t="shared" si="8"/>
        <v>0.46786632390745497</v>
      </c>
      <c r="AC35" s="5">
        <f t="shared" si="9"/>
        <v>-0.54200230149597228</v>
      </c>
    </row>
    <row r="36" spans="1:29" x14ac:dyDescent="0.25">
      <c r="A36" t="s">
        <v>66</v>
      </c>
      <c r="B36" t="s">
        <v>67</v>
      </c>
      <c r="C36" s="21">
        <v>1.76</v>
      </c>
      <c r="D36" s="21">
        <v>1.53</v>
      </c>
      <c r="E36" s="22">
        <v>1.27</v>
      </c>
      <c r="F36" s="22">
        <v>1.29</v>
      </c>
      <c r="G36" s="22">
        <v>1.23</v>
      </c>
      <c r="H36" s="22">
        <v>1.06</v>
      </c>
      <c r="I36" s="22">
        <v>1.01</v>
      </c>
      <c r="J36" s="22">
        <v>1.72</v>
      </c>
      <c r="K36" s="22">
        <v>2.17</v>
      </c>
      <c r="L36" s="22">
        <v>2</v>
      </c>
      <c r="M36" s="22">
        <v>1.54</v>
      </c>
      <c r="N36" s="22">
        <v>1.59</v>
      </c>
      <c r="O36" s="23">
        <f t="shared" si="2"/>
        <v>1.488</v>
      </c>
      <c r="P36" s="4">
        <f t="shared" ca="1" si="3"/>
        <v>200</v>
      </c>
      <c r="Q36" s="4">
        <f ca="1">DAYS360(TODAY(),CONCATENATE("31.12.",Q2))</f>
        <v>160</v>
      </c>
      <c r="R36" s="23">
        <f t="shared" ca="1" si="4"/>
        <v>1.6577777777777778</v>
      </c>
      <c r="S36" s="5">
        <f t="shared" ca="1" si="5"/>
        <v>0.11409796893667856</v>
      </c>
      <c r="T36" s="26">
        <f t="shared" si="6"/>
        <v>-1.5503875968992276E-2</v>
      </c>
      <c r="U36" s="26">
        <f t="shared" si="6"/>
        <v>4.8780487804878092E-2</v>
      </c>
      <c r="V36" s="26">
        <f t="shared" si="6"/>
        <v>0.16037735849056589</v>
      </c>
      <c r="W36" s="26">
        <f t="shared" si="6"/>
        <v>4.9504950495049549E-2</v>
      </c>
      <c r="X36" s="26">
        <f t="shared" si="7"/>
        <v>-0.41279069767441856</v>
      </c>
      <c r="Y36" s="26">
        <f t="shared" si="7"/>
        <v>-0.20737327188940091</v>
      </c>
      <c r="Z36" s="26">
        <f t="shared" si="7"/>
        <v>8.4999999999999964E-2</v>
      </c>
      <c r="AA36" s="26">
        <f t="shared" si="7"/>
        <v>0.29870129870129869</v>
      </c>
      <c r="AB36" s="26">
        <f t="shared" si="8"/>
        <v>-3.1446540880503138E-2</v>
      </c>
      <c r="AC36" s="5">
        <f t="shared" si="9"/>
        <v>-0.41279069767441856</v>
      </c>
    </row>
    <row r="37" spans="1:29" x14ac:dyDescent="0.25">
      <c r="A37" t="s">
        <v>68</v>
      </c>
      <c r="B37" t="s">
        <v>69</v>
      </c>
      <c r="C37" s="21">
        <v>16.8</v>
      </c>
      <c r="D37" s="21">
        <v>16.100000000000001</v>
      </c>
      <c r="E37" s="22">
        <v>15.46</v>
      </c>
      <c r="F37" s="22">
        <v>14.13</v>
      </c>
      <c r="G37" s="22">
        <v>4.51</v>
      </c>
      <c r="H37" s="22">
        <v>13.18</v>
      </c>
      <c r="I37" s="22">
        <v>22.13</v>
      </c>
      <c r="J37" s="22">
        <v>4.47</v>
      </c>
      <c r="K37" s="22">
        <v>24.73</v>
      </c>
      <c r="L37" s="22">
        <v>19.690000000000001</v>
      </c>
      <c r="M37" s="22">
        <v>11.21</v>
      </c>
      <c r="N37" s="22">
        <v>8.92</v>
      </c>
      <c r="O37" s="23">
        <f t="shared" si="2"/>
        <v>13.842999999999998</v>
      </c>
      <c r="P37" s="4">
        <f t="shared" ca="1" si="3"/>
        <v>200</v>
      </c>
      <c r="Q37" s="4">
        <f ca="1">DAYS360(TODAY(),CONCATENATE("31.12.",Q2))</f>
        <v>160</v>
      </c>
      <c r="R37" s="23">
        <f t="shared" ca="1" si="4"/>
        <v>16.488888888888891</v>
      </c>
      <c r="S37" s="5">
        <f t="shared" ca="1" si="5"/>
        <v>0.19113551173075871</v>
      </c>
      <c r="T37" s="26">
        <f t="shared" si="6"/>
        <v>9.412597310686488E-2</v>
      </c>
      <c r="U37" s="26">
        <f t="shared" si="6"/>
        <v>2.133037694013304</v>
      </c>
      <c r="V37" s="26">
        <f t="shared" si="6"/>
        <v>-0.657814871016692</v>
      </c>
      <c r="W37" s="26">
        <f t="shared" si="6"/>
        <v>-0.4044283777677361</v>
      </c>
      <c r="X37" s="26">
        <f t="shared" si="7"/>
        <v>3.9507829977628637</v>
      </c>
      <c r="Y37" s="26">
        <f t="shared" si="7"/>
        <v>-0.81924787707238167</v>
      </c>
      <c r="Z37" s="26">
        <f t="shared" si="7"/>
        <v>0.25596749619095971</v>
      </c>
      <c r="AA37" s="26">
        <f t="shared" si="7"/>
        <v>0.75646743978590547</v>
      </c>
      <c r="AB37" s="26">
        <f t="shared" si="8"/>
        <v>0.25672645739910327</v>
      </c>
      <c r="AC37" s="5">
        <f t="shared" si="9"/>
        <v>-0.81924787707238167</v>
      </c>
    </row>
    <row r="38" spans="1:29" x14ac:dyDescent="0.25">
      <c r="A38" t="s">
        <v>70</v>
      </c>
      <c r="B38" t="s">
        <v>71</v>
      </c>
      <c r="C38" s="21">
        <v>18.899999999999999</v>
      </c>
      <c r="D38" s="21">
        <v>16.899999999999999</v>
      </c>
      <c r="E38" s="22">
        <v>14.94</v>
      </c>
      <c r="F38" s="22">
        <v>14.37</v>
      </c>
      <c r="G38" s="22">
        <v>13.06</v>
      </c>
      <c r="H38" s="22">
        <v>11.52</v>
      </c>
      <c r="I38" s="22">
        <v>10.01</v>
      </c>
      <c r="J38" s="22">
        <v>8.93</v>
      </c>
      <c r="K38" s="22">
        <v>7.18</v>
      </c>
      <c r="L38" s="22">
        <v>6.11</v>
      </c>
      <c r="M38" s="22">
        <v>4.88</v>
      </c>
      <c r="N38" s="22">
        <v>4.93</v>
      </c>
      <c r="O38" s="23">
        <f t="shared" si="2"/>
        <v>9.5929999999999982</v>
      </c>
      <c r="P38" s="4">
        <f t="shared" ca="1" si="3"/>
        <v>200</v>
      </c>
      <c r="Q38" s="4">
        <f ca="1">DAYS360(TODAY(),CONCATENATE("31.12.",Q2))</f>
        <v>160</v>
      </c>
      <c r="R38" s="23">
        <f t="shared" ca="1" si="4"/>
        <v>18.011111111111113</v>
      </c>
      <c r="S38" s="5">
        <f t="shared" ca="1" si="5"/>
        <v>0.87752643710112754</v>
      </c>
      <c r="T38" s="26">
        <f t="shared" si="6"/>
        <v>3.9665970772442716E-2</v>
      </c>
      <c r="U38" s="26">
        <f t="shared" si="6"/>
        <v>0.10030627871362929</v>
      </c>
      <c r="V38" s="26">
        <f t="shared" si="6"/>
        <v>0.13368055555555558</v>
      </c>
      <c r="W38" s="26">
        <f t="shared" si="6"/>
        <v>0.15084915084915074</v>
      </c>
      <c r="X38" s="26">
        <f t="shared" si="7"/>
        <v>0.12094064949608074</v>
      </c>
      <c r="Y38" s="26">
        <f t="shared" si="7"/>
        <v>0.24373259052924801</v>
      </c>
      <c r="Z38" s="26">
        <f t="shared" si="7"/>
        <v>0.17512274959083451</v>
      </c>
      <c r="AA38" s="26">
        <f t="shared" si="7"/>
        <v>0.25204918032786905</v>
      </c>
      <c r="AB38" s="26">
        <f t="shared" si="8"/>
        <v>-1.0141987829614618E-2</v>
      </c>
      <c r="AC38" s="5">
        <f t="shared" si="9"/>
        <v>-1.0141987829614618E-2</v>
      </c>
    </row>
    <row r="39" spans="1:29" x14ac:dyDescent="0.25">
      <c r="A39" t="s">
        <v>72</v>
      </c>
      <c r="B39" t="s">
        <v>73</v>
      </c>
      <c r="C39" s="21">
        <v>5.91</v>
      </c>
      <c r="D39" s="21">
        <v>5.47</v>
      </c>
      <c r="E39" s="22">
        <v>4.3499999999999996</v>
      </c>
      <c r="F39" s="22">
        <v>5.2</v>
      </c>
      <c r="G39" s="22">
        <v>4.4800000000000004</v>
      </c>
      <c r="H39" s="22">
        <v>3.96</v>
      </c>
      <c r="I39" s="22">
        <v>2.2599999999999998</v>
      </c>
      <c r="J39" s="22">
        <v>1.37</v>
      </c>
      <c r="K39" s="22">
        <v>4.38</v>
      </c>
      <c r="L39" s="22">
        <v>4.04</v>
      </c>
      <c r="M39" s="22">
        <v>2.38</v>
      </c>
      <c r="N39" s="22">
        <v>1.55</v>
      </c>
      <c r="O39" s="23">
        <f t="shared" si="2"/>
        <v>3.3969999999999998</v>
      </c>
      <c r="P39" s="4">
        <f t="shared" ca="1" si="3"/>
        <v>200</v>
      </c>
      <c r="Q39" s="4">
        <f ca="1">DAYS360(TODAY(),CONCATENATE("31.12.",Q2))</f>
        <v>160</v>
      </c>
      <c r="R39" s="23">
        <f t="shared" ca="1" si="4"/>
        <v>5.7144444444444442</v>
      </c>
      <c r="S39" s="5">
        <f t="shared" ca="1" si="5"/>
        <v>0.68220325123474956</v>
      </c>
      <c r="T39" s="26">
        <f t="shared" si="6"/>
        <v>-0.16346153846153855</v>
      </c>
      <c r="U39" s="26">
        <f t="shared" si="6"/>
        <v>0.16071428571428559</v>
      </c>
      <c r="V39" s="26">
        <f t="shared" si="6"/>
        <v>0.13131313131313149</v>
      </c>
      <c r="W39" s="26">
        <f t="shared" si="6"/>
        <v>0.75221238938053103</v>
      </c>
      <c r="X39" s="26">
        <f t="shared" si="7"/>
        <v>0.64963503649635013</v>
      </c>
      <c r="Y39" s="26">
        <f t="shared" si="7"/>
        <v>-0.68721461187214605</v>
      </c>
      <c r="Z39" s="26">
        <f t="shared" si="7"/>
        <v>8.4158415841584233E-2</v>
      </c>
      <c r="AA39" s="26">
        <f t="shared" si="7"/>
        <v>0.69747899159663884</v>
      </c>
      <c r="AB39" s="26">
        <f t="shared" si="8"/>
        <v>0.53548387096774186</v>
      </c>
      <c r="AC39" s="5">
        <f t="shared" si="9"/>
        <v>-0.68721461187214605</v>
      </c>
    </row>
    <row r="40" spans="1:29" x14ac:dyDescent="0.25">
      <c r="A40" t="s">
        <v>74</v>
      </c>
      <c r="B40" t="s">
        <v>75</v>
      </c>
      <c r="C40" s="21">
        <v>6.27</v>
      </c>
      <c r="D40" s="21">
        <v>5.73</v>
      </c>
      <c r="E40" s="22">
        <v>4.8099999999999996</v>
      </c>
      <c r="F40" s="22">
        <v>3.86</v>
      </c>
      <c r="G40" s="22">
        <v>3.49</v>
      </c>
      <c r="H40" s="22">
        <v>4.78</v>
      </c>
      <c r="I40" s="22">
        <v>4.4000000000000004</v>
      </c>
      <c r="J40" s="22">
        <v>4.57</v>
      </c>
      <c r="K40" s="22">
        <v>3.63</v>
      </c>
      <c r="L40" s="22">
        <v>3.73</v>
      </c>
      <c r="M40" s="22">
        <v>3.46</v>
      </c>
      <c r="N40" s="22">
        <v>2.84</v>
      </c>
      <c r="O40" s="23">
        <f t="shared" si="2"/>
        <v>3.9570000000000007</v>
      </c>
      <c r="P40" s="4">
        <f t="shared" ca="1" si="3"/>
        <v>200</v>
      </c>
      <c r="Q40" s="4">
        <f ca="1">DAYS360(TODAY(),CONCATENATE("31.12.",Q2))</f>
        <v>160</v>
      </c>
      <c r="R40" s="23">
        <f t="shared" ca="1" si="4"/>
        <v>6.03</v>
      </c>
      <c r="S40" s="5">
        <f t="shared" ca="1" si="5"/>
        <v>0.52388172858225901</v>
      </c>
      <c r="T40" s="26">
        <f t="shared" si="6"/>
        <v>0.24611398963730569</v>
      </c>
      <c r="U40" s="26">
        <f t="shared" si="6"/>
        <v>0.10601719197707715</v>
      </c>
      <c r="V40" s="26">
        <f t="shared" si="6"/>
        <v>-0.26987447698744771</v>
      </c>
      <c r="W40" s="26">
        <f t="shared" si="6"/>
        <v>8.636363636363642E-2</v>
      </c>
      <c r="X40" s="26">
        <f t="shared" si="7"/>
        <v>-3.7199124726477018E-2</v>
      </c>
      <c r="Y40" s="26">
        <f t="shared" si="7"/>
        <v>0.25895316804407731</v>
      </c>
      <c r="Z40" s="26">
        <f t="shared" si="7"/>
        <v>-2.6809651474530849E-2</v>
      </c>
      <c r="AA40" s="26">
        <f t="shared" si="7"/>
        <v>7.8034682080924789E-2</v>
      </c>
      <c r="AB40" s="26">
        <f t="shared" si="8"/>
        <v>0.21830985915492973</v>
      </c>
      <c r="AC40" s="5">
        <f t="shared" si="9"/>
        <v>-0.26987447698744771</v>
      </c>
    </row>
    <row r="41" spans="1:29" x14ac:dyDescent="0.25">
      <c r="A41" t="s">
        <v>76</v>
      </c>
      <c r="B41" t="s">
        <v>77</v>
      </c>
      <c r="C41" s="21">
        <v>3.43</v>
      </c>
      <c r="D41" s="21">
        <v>3.17</v>
      </c>
      <c r="E41" s="22">
        <v>4.51</v>
      </c>
      <c r="F41" s="22">
        <v>2.75</v>
      </c>
      <c r="G41" s="22">
        <v>3</v>
      </c>
      <c r="H41" s="22">
        <v>5.98</v>
      </c>
      <c r="I41" s="22"/>
      <c r="J41" s="22"/>
      <c r="K41" s="22"/>
      <c r="L41" s="22"/>
      <c r="M41" s="22"/>
      <c r="N41" s="22"/>
      <c r="O41" s="23">
        <f t="shared" si="2"/>
        <v>4.0600000000000005</v>
      </c>
      <c r="P41" s="4">
        <f t="shared" ca="1" si="3"/>
        <v>200</v>
      </c>
      <c r="Q41" s="4">
        <f ca="1">DAYS360(TODAY(),CONCATENATE("31.12.",Q2))</f>
        <v>160</v>
      </c>
      <c r="R41" s="23">
        <f t="shared" ca="1" si="4"/>
        <v>3.3144444444444443</v>
      </c>
      <c r="S41" s="5">
        <f t="shared" ca="1" si="5"/>
        <v>-0.18363437328954579</v>
      </c>
      <c r="T41" s="26">
        <f t="shared" si="6"/>
        <v>0.6399999999999999</v>
      </c>
      <c r="U41" s="26">
        <f t="shared" si="6"/>
        <v>-8.333333333333337E-2</v>
      </c>
      <c r="V41" s="26">
        <f t="shared" si="6"/>
        <v>-0.49832775919732442</v>
      </c>
      <c r="W41" s="26">
        <f t="shared" si="6"/>
        <v>999</v>
      </c>
      <c r="X41" s="26">
        <f t="shared" si="7"/>
        <v>999</v>
      </c>
      <c r="Y41" s="26">
        <f t="shared" si="7"/>
        <v>999</v>
      </c>
      <c r="Z41" s="26">
        <f t="shared" si="7"/>
        <v>999</v>
      </c>
      <c r="AA41" s="26">
        <f t="shared" si="7"/>
        <v>999</v>
      </c>
      <c r="AB41" s="26">
        <f t="shared" si="8"/>
        <v>999</v>
      </c>
      <c r="AC41" s="5">
        <f t="shared" si="9"/>
        <v>-0.49832775919732442</v>
      </c>
    </row>
    <row r="42" spans="1:29" x14ac:dyDescent="0.25">
      <c r="A42" t="s">
        <v>78</v>
      </c>
      <c r="B42" t="s">
        <v>79</v>
      </c>
      <c r="C42" s="21">
        <v>6.26</v>
      </c>
      <c r="D42" s="21">
        <v>5.74</v>
      </c>
      <c r="E42" s="22">
        <v>5.55</v>
      </c>
      <c r="F42" s="22">
        <v>5.36</v>
      </c>
      <c r="G42" s="22">
        <v>5.27</v>
      </c>
      <c r="H42" s="22">
        <v>4.58</v>
      </c>
      <c r="I42" s="22">
        <v>4.1100000000000003</v>
      </c>
      <c r="J42" s="22">
        <v>3.76</v>
      </c>
      <c r="K42" s="22">
        <v>1.98</v>
      </c>
      <c r="L42" s="22">
        <v>2.83</v>
      </c>
      <c r="M42" s="22">
        <v>2.04</v>
      </c>
      <c r="N42" s="22">
        <v>1.79</v>
      </c>
      <c r="O42" s="23">
        <f t="shared" si="2"/>
        <v>3.7269999999999994</v>
      </c>
      <c r="P42" s="4">
        <f t="shared" ca="1" si="3"/>
        <v>200</v>
      </c>
      <c r="Q42" s="4">
        <f ca="1">DAYS360(TODAY(),CONCATENATE("31.12.",Q2))</f>
        <v>160</v>
      </c>
      <c r="R42" s="23">
        <f t="shared" ca="1" si="4"/>
        <v>6.0288888888888881</v>
      </c>
      <c r="S42" s="5">
        <f t="shared" ca="1" si="5"/>
        <v>0.61762513788271778</v>
      </c>
      <c r="T42" s="26">
        <f t="shared" si="6"/>
        <v>3.5447761194029814E-2</v>
      </c>
      <c r="U42" s="26">
        <f t="shared" si="6"/>
        <v>1.7077798861480309E-2</v>
      </c>
      <c r="V42" s="26">
        <f t="shared" si="6"/>
        <v>0.15065502183406099</v>
      </c>
      <c r="W42" s="26">
        <f t="shared" si="6"/>
        <v>0.11435523114355228</v>
      </c>
      <c r="X42" s="26">
        <f t="shared" si="7"/>
        <v>9.3085106382978955E-2</v>
      </c>
      <c r="Y42" s="26">
        <f t="shared" si="7"/>
        <v>0.89898989898989901</v>
      </c>
      <c r="Z42" s="26">
        <f t="shared" si="7"/>
        <v>-0.30035335689045939</v>
      </c>
      <c r="AA42" s="26">
        <f t="shared" si="7"/>
        <v>0.38725490196078427</v>
      </c>
      <c r="AB42" s="26">
        <f t="shared" si="8"/>
        <v>0.13966480446927365</v>
      </c>
      <c r="AC42" s="5">
        <f t="shared" si="9"/>
        <v>-0.30035335689045939</v>
      </c>
    </row>
    <row r="43" spans="1:29" x14ac:dyDescent="0.25">
      <c r="A43" t="s">
        <v>80</v>
      </c>
      <c r="B43" t="s">
        <v>81</v>
      </c>
      <c r="C43" s="21">
        <v>2.37</v>
      </c>
      <c r="D43" s="21">
        <v>2.19</v>
      </c>
      <c r="E43" s="22">
        <v>1.47</v>
      </c>
      <c r="F43" s="22">
        <v>2</v>
      </c>
      <c r="G43" s="22">
        <v>2.02</v>
      </c>
      <c r="H43" s="22">
        <v>0.28000000000000003</v>
      </c>
      <c r="I43" s="22">
        <v>5.65</v>
      </c>
      <c r="J43" s="22">
        <v>3.64</v>
      </c>
      <c r="K43" s="22">
        <v>1.49</v>
      </c>
      <c r="L43" s="22">
        <v>2.0299999999999998</v>
      </c>
      <c r="M43" s="22">
        <v>2.1</v>
      </c>
      <c r="N43" s="22">
        <v>2.61</v>
      </c>
      <c r="O43" s="23">
        <f t="shared" si="2"/>
        <v>2.3290000000000002</v>
      </c>
      <c r="P43" s="4">
        <f t="shared" ca="1" si="3"/>
        <v>200</v>
      </c>
      <c r="Q43" s="4">
        <f ca="1">DAYS360(TODAY(),CONCATENATE("31.12.",Q2))</f>
        <v>160</v>
      </c>
      <c r="R43" s="23">
        <f t="shared" ca="1" si="4"/>
        <v>2.29</v>
      </c>
      <c r="S43" s="5">
        <f t="shared" ca="1" si="5"/>
        <v>-1.6745384285100973E-2</v>
      </c>
      <c r="T43" s="26">
        <f t="shared" si="6"/>
        <v>-0.26500000000000001</v>
      </c>
      <c r="U43" s="26">
        <f t="shared" si="6"/>
        <v>-9.9009900990099098E-3</v>
      </c>
      <c r="V43" s="26">
        <f t="shared" si="6"/>
        <v>6.2142857142857135</v>
      </c>
      <c r="W43" s="26">
        <f t="shared" si="6"/>
        <v>-0.95044247787610625</v>
      </c>
      <c r="X43" s="26">
        <f t="shared" si="7"/>
        <v>0.55219780219780223</v>
      </c>
      <c r="Y43" s="26">
        <f t="shared" si="7"/>
        <v>1.4429530201342282</v>
      </c>
      <c r="Z43" s="26">
        <f t="shared" si="7"/>
        <v>-0.26600985221674867</v>
      </c>
      <c r="AA43" s="26">
        <f t="shared" si="7"/>
        <v>-3.3333333333333437E-2</v>
      </c>
      <c r="AB43" s="26">
        <f t="shared" si="8"/>
        <v>-0.19540229885057459</v>
      </c>
      <c r="AC43" s="5">
        <f t="shared" si="9"/>
        <v>-0.95044247787610625</v>
      </c>
    </row>
    <row r="44" spans="1:29" x14ac:dyDescent="0.25">
      <c r="A44" t="s">
        <v>82</v>
      </c>
      <c r="B44" t="s">
        <v>83</v>
      </c>
      <c r="C44" s="21">
        <v>2.87</v>
      </c>
      <c r="D44" s="21">
        <v>2.68</v>
      </c>
      <c r="E44" s="22">
        <v>2.58</v>
      </c>
      <c r="F44" s="22">
        <v>2</v>
      </c>
      <c r="G44" s="22">
        <v>2.69</v>
      </c>
      <c r="H44" s="22">
        <v>2.1</v>
      </c>
      <c r="I44" s="22">
        <v>1.62</v>
      </c>
      <c r="J44" s="22">
        <v>1.87</v>
      </c>
      <c r="K44" s="22">
        <v>1.42</v>
      </c>
      <c r="L44" s="22">
        <v>1.2</v>
      </c>
      <c r="M44" s="22">
        <v>1.1200000000000001</v>
      </c>
      <c r="N44" s="22">
        <v>0.75</v>
      </c>
      <c r="O44" s="23">
        <f t="shared" si="2"/>
        <v>1.7349999999999999</v>
      </c>
      <c r="P44" s="4">
        <f t="shared" ca="1" si="3"/>
        <v>200</v>
      </c>
      <c r="Q44" s="4">
        <f ca="1">DAYS360(TODAY(),CONCATENATE("31.12.",Q2))</f>
        <v>160</v>
      </c>
      <c r="R44" s="23">
        <f t="shared" ca="1" si="4"/>
        <v>2.7855555555555558</v>
      </c>
      <c r="S44" s="5">
        <f t="shared" ca="1" si="5"/>
        <v>0.60550752481588233</v>
      </c>
      <c r="T44" s="26">
        <f t="shared" si="6"/>
        <v>0.29000000000000004</v>
      </c>
      <c r="U44" s="26">
        <f t="shared" si="6"/>
        <v>-0.25650557620817838</v>
      </c>
      <c r="V44" s="26">
        <f t="shared" si="6"/>
        <v>0.28095238095238084</v>
      </c>
      <c r="W44" s="26">
        <f t="shared" si="6"/>
        <v>0.29629629629629628</v>
      </c>
      <c r="X44" s="26">
        <f t="shared" si="7"/>
        <v>-0.13368983957219249</v>
      </c>
      <c r="Y44" s="26">
        <f t="shared" si="7"/>
        <v>0.31690140845070447</v>
      </c>
      <c r="Z44" s="26">
        <f t="shared" si="7"/>
        <v>0.18333333333333335</v>
      </c>
      <c r="AA44" s="26">
        <f t="shared" si="7"/>
        <v>7.1428571428571397E-2</v>
      </c>
      <c r="AB44" s="26">
        <f t="shared" si="8"/>
        <v>0.4933333333333334</v>
      </c>
      <c r="AC44" s="5">
        <f t="shared" si="9"/>
        <v>-0.25650557620817838</v>
      </c>
    </row>
    <row r="45" spans="1:29" x14ac:dyDescent="0.25">
      <c r="A45" t="s">
        <v>84</v>
      </c>
      <c r="B45" t="s">
        <v>85</v>
      </c>
      <c r="C45" s="21">
        <v>1.88</v>
      </c>
      <c r="D45" s="21">
        <v>1.55</v>
      </c>
      <c r="E45" s="22">
        <v>2.19</v>
      </c>
      <c r="F45" s="22">
        <v>1.69</v>
      </c>
      <c r="G45" s="22">
        <v>1.99</v>
      </c>
      <c r="H45" s="22">
        <v>2.39</v>
      </c>
      <c r="I45" s="22">
        <v>2.0299999999999998</v>
      </c>
      <c r="J45" s="22">
        <v>1.92</v>
      </c>
      <c r="K45" s="22">
        <v>1.62</v>
      </c>
      <c r="L45" s="22">
        <v>1.85</v>
      </c>
      <c r="M45" s="22">
        <v>1.55</v>
      </c>
      <c r="N45" s="22"/>
      <c r="O45" s="23">
        <f t="shared" si="2"/>
        <v>1.9144444444444442</v>
      </c>
      <c r="P45" s="4">
        <f t="shared" ca="1" si="3"/>
        <v>200</v>
      </c>
      <c r="Q45" s="4">
        <f ca="1">DAYS360(TODAY(),CONCATENATE("31.12.",Q2))</f>
        <v>160</v>
      </c>
      <c r="R45" s="23">
        <f t="shared" ca="1" si="4"/>
        <v>1.7333333333333332</v>
      </c>
      <c r="S45" s="5">
        <f t="shared" ca="1" si="5"/>
        <v>-9.460243760882181E-2</v>
      </c>
      <c r="T45" s="26">
        <f t="shared" si="6"/>
        <v>0.29585798816568043</v>
      </c>
      <c r="U45" s="26">
        <f t="shared" si="6"/>
        <v>-0.15075376884422109</v>
      </c>
      <c r="V45" s="26">
        <f t="shared" si="6"/>
        <v>-0.16736401673640167</v>
      </c>
      <c r="W45" s="26">
        <f t="shared" si="6"/>
        <v>0.17733990147783274</v>
      </c>
      <c r="X45" s="26">
        <f t="shared" si="7"/>
        <v>5.7291666666666519E-2</v>
      </c>
      <c r="Y45" s="26">
        <f t="shared" si="7"/>
        <v>0.18518518518518512</v>
      </c>
      <c r="Z45" s="26">
        <f t="shared" si="7"/>
        <v>-0.12432432432432428</v>
      </c>
      <c r="AA45" s="26">
        <f t="shared" si="7"/>
        <v>0.19354838709677424</v>
      </c>
      <c r="AB45" s="26">
        <f t="shared" si="8"/>
        <v>999</v>
      </c>
      <c r="AC45" s="5">
        <f t="shared" si="9"/>
        <v>-0.16736401673640167</v>
      </c>
    </row>
    <row r="46" spans="1:29" x14ac:dyDescent="0.25">
      <c r="A46" t="s">
        <v>86</v>
      </c>
      <c r="B46" t="s">
        <v>87</v>
      </c>
      <c r="C46" s="21">
        <v>6.21</v>
      </c>
      <c r="D46" s="21">
        <v>5.24</v>
      </c>
      <c r="E46" s="22">
        <v>4.5999999999999996</v>
      </c>
      <c r="F46" s="22">
        <v>3.79</v>
      </c>
      <c r="G46" s="22">
        <v>2.96</v>
      </c>
      <c r="H46" s="22">
        <v>2.0099999999999998</v>
      </c>
      <c r="I46" s="22">
        <v>3.8</v>
      </c>
      <c r="J46" s="22">
        <v>3.62</v>
      </c>
      <c r="K46" s="22">
        <v>1.79</v>
      </c>
      <c r="L46" s="22">
        <v>1.25</v>
      </c>
      <c r="M46" s="22">
        <v>0.47</v>
      </c>
      <c r="N46" s="22">
        <v>0.5</v>
      </c>
      <c r="O46" s="23">
        <f t="shared" si="2"/>
        <v>2.4790000000000001</v>
      </c>
      <c r="P46" s="4">
        <f t="shared" ca="1" si="3"/>
        <v>200</v>
      </c>
      <c r="Q46" s="4">
        <f ca="1">DAYS360(TODAY(),CONCATENATE("31.12.",Q2))</f>
        <v>160</v>
      </c>
      <c r="R46" s="23">
        <f t="shared" ca="1" si="4"/>
        <v>5.778888888888889</v>
      </c>
      <c r="S46" s="5">
        <f t="shared" ca="1" si="5"/>
        <v>1.3311371072565104</v>
      </c>
      <c r="T46" s="26">
        <f t="shared" si="6"/>
        <v>0.21372031662269109</v>
      </c>
      <c r="U46" s="26">
        <f t="shared" si="6"/>
        <v>0.28040540540540548</v>
      </c>
      <c r="V46" s="26">
        <f t="shared" si="6"/>
        <v>0.47263681592039819</v>
      </c>
      <c r="W46" s="26">
        <f t="shared" si="6"/>
        <v>-0.47105263157894739</v>
      </c>
      <c r="X46" s="26">
        <f t="shared" si="7"/>
        <v>4.9723756906077332E-2</v>
      </c>
      <c r="Y46" s="26">
        <f t="shared" si="7"/>
        <v>1.022346368715084</v>
      </c>
      <c r="Z46" s="26">
        <f t="shared" si="7"/>
        <v>0.43199999999999994</v>
      </c>
      <c r="AA46" s="26">
        <f t="shared" si="7"/>
        <v>1.6595744680851063</v>
      </c>
      <c r="AB46" s="26">
        <f t="shared" si="8"/>
        <v>-6.0000000000000053E-2</v>
      </c>
      <c r="AC46" s="5">
        <f t="shared" si="9"/>
        <v>-0.47105263157894739</v>
      </c>
    </row>
    <row r="47" spans="1:29" x14ac:dyDescent="0.25">
      <c r="A47" t="s">
        <v>88</v>
      </c>
      <c r="B47" t="s">
        <v>89</v>
      </c>
      <c r="C47" s="21">
        <v>2.65</v>
      </c>
      <c r="D47" s="21">
        <v>2.38</v>
      </c>
      <c r="E47" s="22">
        <v>2.2599999999999998</v>
      </c>
      <c r="F47" s="22">
        <v>1.96</v>
      </c>
      <c r="G47" s="22">
        <v>1.67</v>
      </c>
      <c r="H47" s="22">
        <v>1.21</v>
      </c>
      <c r="I47" s="22">
        <v>1.0900000000000001</v>
      </c>
      <c r="J47" s="22">
        <v>1.06</v>
      </c>
      <c r="K47" s="22">
        <v>0.81</v>
      </c>
      <c r="L47" s="22">
        <v>0.64</v>
      </c>
      <c r="M47" s="22">
        <v>0.55000000000000004</v>
      </c>
      <c r="N47" s="22">
        <v>0.5</v>
      </c>
      <c r="O47" s="23">
        <f t="shared" si="2"/>
        <v>1.1750000000000003</v>
      </c>
      <c r="P47" s="4">
        <f t="shared" ca="1" si="3"/>
        <v>200</v>
      </c>
      <c r="Q47" s="4">
        <f ca="1">DAYS360(TODAY(),CONCATENATE("31.12.",Q2))</f>
        <v>160</v>
      </c>
      <c r="R47" s="23">
        <f t="shared" ca="1" si="4"/>
        <v>2.5299999999999998</v>
      </c>
      <c r="S47" s="5">
        <f t="shared" ca="1" si="5"/>
        <v>1.1531914893617015</v>
      </c>
      <c r="T47" s="26">
        <f t="shared" si="6"/>
        <v>0.15306122448979576</v>
      </c>
      <c r="U47" s="26">
        <f t="shared" si="6"/>
        <v>0.17365269461077837</v>
      </c>
      <c r="V47" s="26">
        <f t="shared" si="6"/>
        <v>0.38016528925619841</v>
      </c>
      <c r="W47" s="26">
        <f t="shared" si="6"/>
        <v>0.11009174311926584</v>
      </c>
      <c r="X47" s="26">
        <f t="shared" si="7"/>
        <v>2.8301886792452935E-2</v>
      </c>
      <c r="Y47" s="26">
        <f t="shared" si="7"/>
        <v>0.30864197530864201</v>
      </c>
      <c r="Z47" s="26">
        <f t="shared" si="7"/>
        <v>0.265625</v>
      </c>
      <c r="AA47" s="26">
        <f t="shared" si="7"/>
        <v>0.16363636363636358</v>
      </c>
      <c r="AB47" s="26">
        <f t="shared" si="8"/>
        <v>0.10000000000000009</v>
      </c>
      <c r="AC47" s="5">
        <f t="shared" si="9"/>
        <v>2.8301886792452935E-2</v>
      </c>
    </row>
    <row r="48" spans="1:29" x14ac:dyDescent="0.25">
      <c r="A48" t="s">
        <v>90</v>
      </c>
      <c r="B48" t="s">
        <v>91</v>
      </c>
      <c r="C48" s="21">
        <v>4.88</v>
      </c>
      <c r="D48" s="21">
        <v>4.51</v>
      </c>
      <c r="E48" s="22">
        <v>4.32</v>
      </c>
      <c r="F48" s="22">
        <v>3.92</v>
      </c>
      <c r="G48" s="22">
        <v>4.03</v>
      </c>
      <c r="H48" s="22">
        <v>3.91</v>
      </c>
      <c r="I48" s="22">
        <v>3.77</v>
      </c>
      <c r="J48" s="22">
        <v>3.21</v>
      </c>
      <c r="K48" s="22">
        <v>3.41</v>
      </c>
      <c r="L48" s="22">
        <v>3.34</v>
      </c>
      <c r="M48" s="22">
        <v>2.39</v>
      </c>
      <c r="N48" s="22">
        <v>2.4300000000000002</v>
      </c>
      <c r="O48" s="23">
        <f t="shared" si="2"/>
        <v>3.4729999999999999</v>
      </c>
      <c r="P48" s="4">
        <f t="shared" ca="1" si="3"/>
        <v>200</v>
      </c>
      <c r="Q48" s="4">
        <f ca="1">DAYS360(TODAY(),CONCATENATE("31.12.",Q2))</f>
        <v>160</v>
      </c>
      <c r="R48" s="23">
        <f t="shared" ca="1" si="4"/>
        <v>4.7155555555555555</v>
      </c>
      <c r="S48" s="5">
        <f t="shared" ca="1" si="5"/>
        <v>0.35777585820776148</v>
      </c>
      <c r="T48" s="26">
        <f t="shared" si="6"/>
        <v>0.10204081632653073</v>
      </c>
      <c r="U48" s="26">
        <f t="shared" si="6"/>
        <v>-2.7295285359801524E-2</v>
      </c>
      <c r="V48" s="26">
        <f t="shared" si="6"/>
        <v>3.0690537084399061E-2</v>
      </c>
      <c r="W48" s="26">
        <f t="shared" si="6"/>
        <v>3.7135278514588865E-2</v>
      </c>
      <c r="X48" s="26">
        <f t="shared" si="7"/>
        <v>0.17445482866043616</v>
      </c>
      <c r="Y48" s="26">
        <f t="shared" si="7"/>
        <v>-5.8651026392961936E-2</v>
      </c>
      <c r="Z48" s="26">
        <f t="shared" si="7"/>
        <v>2.0958083832335328E-2</v>
      </c>
      <c r="AA48" s="26">
        <f t="shared" si="7"/>
        <v>0.39748953974895374</v>
      </c>
      <c r="AB48" s="26">
        <f t="shared" si="8"/>
        <v>-1.6460905349794275E-2</v>
      </c>
      <c r="AC48" s="5">
        <f t="shared" si="9"/>
        <v>-5.8651026392961936E-2</v>
      </c>
    </row>
    <row r="49" spans="1:29" x14ac:dyDescent="0.25">
      <c r="A49" t="s">
        <v>92</v>
      </c>
      <c r="B49" t="s">
        <v>93</v>
      </c>
      <c r="C49" s="21">
        <v>1.6</v>
      </c>
      <c r="D49" s="21">
        <v>1.48</v>
      </c>
      <c r="E49" s="22">
        <v>3.19</v>
      </c>
      <c r="F49" s="22">
        <v>1.94</v>
      </c>
      <c r="G49" s="22">
        <v>1.27</v>
      </c>
      <c r="H49" s="22">
        <v>1.02</v>
      </c>
      <c r="I49" s="22">
        <v>1.23</v>
      </c>
      <c r="J49" s="22">
        <v>1.2</v>
      </c>
      <c r="K49" s="22">
        <v>1.17</v>
      </c>
      <c r="L49" s="22">
        <v>2.66</v>
      </c>
      <c r="M49" s="22">
        <v>1.0900000000000001</v>
      </c>
      <c r="N49" s="22">
        <v>1.49</v>
      </c>
      <c r="O49" s="23">
        <f t="shared" si="2"/>
        <v>1.6259999999999999</v>
      </c>
      <c r="P49" s="4">
        <f t="shared" ca="1" si="3"/>
        <v>200</v>
      </c>
      <c r="Q49" s="4">
        <f ca="1">DAYS360(TODAY(),CONCATENATE("31.12.",Q2))</f>
        <v>160</v>
      </c>
      <c r="R49" s="23">
        <f t="shared" ca="1" si="4"/>
        <v>1.5466666666666666</v>
      </c>
      <c r="S49" s="5">
        <f t="shared" ca="1" si="5"/>
        <v>-4.8790487904879054E-2</v>
      </c>
      <c r="T49" s="26">
        <f t="shared" si="6"/>
        <v>0.64432989690721643</v>
      </c>
      <c r="U49" s="26">
        <f t="shared" si="6"/>
        <v>0.52755905511811019</v>
      </c>
      <c r="V49" s="26">
        <f t="shared" si="6"/>
        <v>0.24509803921568629</v>
      </c>
      <c r="W49" s="26">
        <f t="shared" si="6"/>
        <v>-0.1707317073170731</v>
      </c>
      <c r="X49" s="26">
        <f t="shared" si="7"/>
        <v>2.5000000000000133E-2</v>
      </c>
      <c r="Y49" s="26">
        <f t="shared" si="7"/>
        <v>2.5641025641025772E-2</v>
      </c>
      <c r="Z49" s="26">
        <f t="shared" si="7"/>
        <v>-0.56015037593984962</v>
      </c>
      <c r="AA49" s="26">
        <f t="shared" si="7"/>
        <v>1.4403669724770642</v>
      </c>
      <c r="AB49" s="26">
        <f t="shared" si="8"/>
        <v>-0.26845637583892612</v>
      </c>
      <c r="AC49" s="5">
        <f t="shared" si="9"/>
        <v>-0.56015037593984962</v>
      </c>
    </row>
    <row r="50" spans="1:29" x14ac:dyDescent="0.25">
      <c r="A50" t="s">
        <v>94</v>
      </c>
      <c r="B50" t="s">
        <v>95</v>
      </c>
      <c r="C50" s="21">
        <v>5.61</v>
      </c>
      <c r="D50" s="21">
        <v>5.05</v>
      </c>
      <c r="E50" s="22">
        <v>5.26</v>
      </c>
      <c r="F50" s="22">
        <v>5.17</v>
      </c>
      <c r="G50" s="22">
        <v>4.8499999999999996</v>
      </c>
      <c r="H50" s="22">
        <v>3.92</v>
      </c>
      <c r="I50" s="22">
        <v>3.24</v>
      </c>
      <c r="J50" s="22">
        <v>3.31</v>
      </c>
      <c r="K50" s="22"/>
      <c r="L50" s="22"/>
      <c r="M50" s="22"/>
      <c r="N50" s="22"/>
      <c r="O50" s="23">
        <f t="shared" si="2"/>
        <v>4.2916666666666661</v>
      </c>
      <c r="P50" s="4">
        <f t="shared" ca="1" si="3"/>
        <v>200</v>
      </c>
      <c r="Q50" s="4">
        <f ca="1">DAYS360(TODAY(),CONCATENATE("31.12.",Q2))</f>
        <v>160</v>
      </c>
      <c r="R50" s="23">
        <f t="shared" ca="1" si="4"/>
        <v>5.3611111111111107</v>
      </c>
      <c r="S50" s="5">
        <f t="shared" ca="1" si="5"/>
        <v>0.2491909385113269</v>
      </c>
      <c r="T50" s="26">
        <f t="shared" si="6"/>
        <v>1.740812379110257E-2</v>
      </c>
      <c r="U50" s="26">
        <f t="shared" si="6"/>
        <v>6.5979381443298957E-2</v>
      </c>
      <c r="V50" s="26">
        <f t="shared" si="6"/>
        <v>0.23724489795918369</v>
      </c>
      <c r="W50" s="26">
        <f t="shared" si="6"/>
        <v>0.20987654320987637</v>
      </c>
      <c r="X50" s="26">
        <f t="shared" si="7"/>
        <v>-2.114803625377637E-2</v>
      </c>
      <c r="Y50" s="26">
        <f t="shared" si="7"/>
        <v>999</v>
      </c>
      <c r="Z50" s="26">
        <f t="shared" si="7"/>
        <v>999</v>
      </c>
      <c r="AA50" s="26">
        <f t="shared" si="7"/>
        <v>999</v>
      </c>
      <c r="AB50" s="26">
        <f t="shared" si="8"/>
        <v>999</v>
      </c>
      <c r="AC50" s="5">
        <f t="shared" si="9"/>
        <v>-2.114803625377637E-2</v>
      </c>
    </row>
    <row r="51" spans="1:29" x14ac:dyDescent="0.25">
      <c r="A51" t="s">
        <v>96</v>
      </c>
      <c r="B51" t="s">
        <v>97</v>
      </c>
      <c r="C51" s="21">
        <v>4.49</v>
      </c>
      <c r="D51" s="21">
        <v>4.05</v>
      </c>
      <c r="E51" s="22">
        <v>3.86</v>
      </c>
      <c r="F51" s="22">
        <v>3.66</v>
      </c>
      <c r="G51" s="22">
        <v>3.93</v>
      </c>
      <c r="H51" s="22">
        <v>4.1100000000000003</v>
      </c>
      <c r="I51" s="22">
        <v>4.26</v>
      </c>
      <c r="J51" s="22">
        <v>3.64</v>
      </c>
      <c r="K51" s="22">
        <v>3.04</v>
      </c>
      <c r="L51" s="22">
        <v>2.64</v>
      </c>
      <c r="M51" s="22">
        <v>2.66</v>
      </c>
      <c r="N51" s="22">
        <v>2.3199999999999998</v>
      </c>
      <c r="O51" s="23">
        <f t="shared" si="2"/>
        <v>3.4119999999999999</v>
      </c>
      <c r="P51" s="4">
        <f t="shared" ca="1" si="3"/>
        <v>200</v>
      </c>
      <c r="Q51" s="4">
        <f ca="1">DAYS360(TODAY(),CONCATENATE("31.12.",Q2))</f>
        <v>160</v>
      </c>
      <c r="R51" s="23">
        <f t="shared" ca="1" si="4"/>
        <v>4.2944444444444443</v>
      </c>
      <c r="S51" s="5">
        <f t="shared" ca="1" si="5"/>
        <v>0.25862967304936824</v>
      </c>
      <c r="T51" s="26">
        <f t="shared" si="6"/>
        <v>5.4644808743169238E-2</v>
      </c>
      <c r="U51" s="26">
        <f t="shared" si="6"/>
        <v>-6.8702290076335881E-2</v>
      </c>
      <c r="V51" s="26">
        <f t="shared" si="6"/>
        <v>-4.3795620437956262E-2</v>
      </c>
      <c r="W51" s="26">
        <f t="shared" si="6"/>
        <v>-3.5211267605633645E-2</v>
      </c>
      <c r="X51" s="26">
        <f t="shared" si="7"/>
        <v>0.17032967032967017</v>
      </c>
      <c r="Y51" s="26">
        <f t="shared" si="7"/>
        <v>0.19736842105263164</v>
      </c>
      <c r="Z51" s="26">
        <f t="shared" si="7"/>
        <v>0.15151515151515138</v>
      </c>
      <c r="AA51" s="26">
        <f t="shared" si="7"/>
        <v>-7.5187969924812581E-3</v>
      </c>
      <c r="AB51" s="26">
        <f t="shared" si="8"/>
        <v>0.14655172413793127</v>
      </c>
      <c r="AC51" s="5">
        <f t="shared" si="9"/>
        <v>-6.8702290076335881E-2</v>
      </c>
    </row>
    <row r="52" spans="1:29" x14ac:dyDescent="0.25">
      <c r="A52" t="s">
        <v>98</v>
      </c>
      <c r="B52" t="s">
        <v>99</v>
      </c>
      <c r="C52" s="21">
        <v>3.87</v>
      </c>
      <c r="D52" s="21">
        <v>3.74</v>
      </c>
      <c r="E52" s="22">
        <v>4</v>
      </c>
      <c r="F52" s="22">
        <v>0.31</v>
      </c>
      <c r="G52" s="22">
        <v>0.85</v>
      </c>
      <c r="H52" s="22">
        <v>0.9</v>
      </c>
      <c r="I52" s="22">
        <v>1.29</v>
      </c>
      <c r="J52" s="22">
        <v>2.2599999999999998</v>
      </c>
      <c r="K52" s="22">
        <v>1.9</v>
      </c>
      <c r="L52" s="22">
        <v>2.15</v>
      </c>
      <c r="M52" s="22">
        <v>2.65</v>
      </c>
      <c r="N52" s="22">
        <v>2.79</v>
      </c>
      <c r="O52" s="23">
        <f t="shared" si="2"/>
        <v>1.9099999999999997</v>
      </c>
      <c r="P52" s="4">
        <f t="shared" ca="1" si="3"/>
        <v>200</v>
      </c>
      <c r="Q52" s="4">
        <f ca="1">DAYS360(TODAY(),CONCATENATE("31.12.",Q2))</f>
        <v>160</v>
      </c>
      <c r="R52" s="23">
        <f t="shared" ca="1" si="4"/>
        <v>3.8122222222222231</v>
      </c>
      <c r="S52" s="5">
        <f t="shared" ca="1" si="5"/>
        <v>0.99592786503781339</v>
      </c>
      <c r="T52" s="26">
        <f t="shared" si="6"/>
        <v>11.903225806451614</v>
      </c>
      <c r="U52" s="26">
        <f t="shared" si="6"/>
        <v>-0.63529411764705879</v>
      </c>
      <c r="V52" s="26">
        <f t="shared" si="6"/>
        <v>-5.555555555555558E-2</v>
      </c>
      <c r="W52" s="26">
        <f t="shared" si="6"/>
        <v>-0.30232558139534882</v>
      </c>
      <c r="X52" s="26">
        <f t="shared" si="7"/>
        <v>-0.42920353982300874</v>
      </c>
      <c r="Y52" s="26">
        <f t="shared" si="7"/>
        <v>0.18947368421052624</v>
      </c>
      <c r="Z52" s="26">
        <f t="shared" si="7"/>
        <v>-0.11627906976744184</v>
      </c>
      <c r="AA52" s="26">
        <f t="shared" si="7"/>
        <v>-0.18867924528301883</v>
      </c>
      <c r="AB52" s="26">
        <f t="shared" si="8"/>
        <v>-5.017921146953408E-2</v>
      </c>
      <c r="AC52" s="5">
        <f t="shared" si="9"/>
        <v>-0.63529411764705879</v>
      </c>
    </row>
    <row r="53" spans="1:29" x14ac:dyDescent="0.25">
      <c r="A53" t="s">
        <v>100</v>
      </c>
      <c r="B53" t="s">
        <v>101</v>
      </c>
      <c r="C53" s="21">
        <v>5.21</v>
      </c>
      <c r="D53" s="21">
        <v>4.88</v>
      </c>
      <c r="E53" s="22">
        <v>5.0199999999999996</v>
      </c>
      <c r="F53" s="22">
        <v>4.5199999999999996</v>
      </c>
      <c r="G53" s="22">
        <v>4.47</v>
      </c>
      <c r="H53" s="22">
        <v>3.7</v>
      </c>
      <c r="I53" s="22">
        <v>3.39</v>
      </c>
      <c r="J53" s="22">
        <v>3.13</v>
      </c>
      <c r="K53" s="22">
        <v>2.71</v>
      </c>
      <c r="L53" s="22">
        <v>2.68</v>
      </c>
      <c r="M53" s="22">
        <v>2.41</v>
      </c>
      <c r="N53" s="22">
        <v>2.0699999999999998</v>
      </c>
      <c r="O53" s="23">
        <f t="shared" si="2"/>
        <v>3.41</v>
      </c>
      <c r="P53" s="4">
        <f t="shared" ca="1" si="3"/>
        <v>200</v>
      </c>
      <c r="Q53" s="4">
        <f ca="1">DAYS360(TODAY(),CONCATENATE("31.12.",Q2))</f>
        <v>160</v>
      </c>
      <c r="R53" s="23">
        <f t="shared" ca="1" si="4"/>
        <v>5.0633333333333326</v>
      </c>
      <c r="S53" s="5">
        <f t="shared" ca="1" si="5"/>
        <v>0.48484848484848464</v>
      </c>
      <c r="T53" s="26">
        <f t="shared" si="6"/>
        <v>0.11061946902654873</v>
      </c>
      <c r="U53" s="26">
        <f t="shared" si="6"/>
        <v>1.1185682326621871E-2</v>
      </c>
      <c r="V53" s="26">
        <f t="shared" si="6"/>
        <v>0.20810810810810798</v>
      </c>
      <c r="W53" s="26">
        <f t="shared" si="6"/>
        <v>9.1445427728613637E-2</v>
      </c>
      <c r="X53" s="26">
        <f t="shared" si="7"/>
        <v>8.3067092651757157E-2</v>
      </c>
      <c r="Y53" s="26">
        <f t="shared" si="7"/>
        <v>0.15498154981549805</v>
      </c>
      <c r="Z53" s="26">
        <f t="shared" si="7"/>
        <v>1.1194029850746245E-2</v>
      </c>
      <c r="AA53" s="26">
        <f t="shared" si="7"/>
        <v>0.11203319502074693</v>
      </c>
      <c r="AB53" s="26">
        <f t="shared" si="8"/>
        <v>0.16425120772946866</v>
      </c>
      <c r="AC53" s="5">
        <f t="shared" si="9"/>
        <v>1.1185682326621871E-2</v>
      </c>
    </row>
    <row r="54" spans="1:29" x14ac:dyDescent="0.25">
      <c r="A54" t="s">
        <v>102</v>
      </c>
      <c r="B54" t="s">
        <v>103</v>
      </c>
      <c r="C54" s="21">
        <v>5.84</v>
      </c>
      <c r="D54" s="21">
        <v>5.25</v>
      </c>
      <c r="E54" s="22">
        <v>8.7200000000000006</v>
      </c>
      <c r="F54" s="22">
        <v>4.45</v>
      </c>
      <c r="G54" s="22">
        <v>3.63</v>
      </c>
      <c r="H54" s="22">
        <v>2.5</v>
      </c>
      <c r="I54" s="22">
        <v>2.9</v>
      </c>
      <c r="J54" s="22">
        <v>1.93</v>
      </c>
      <c r="K54" s="22"/>
      <c r="L54" s="22"/>
      <c r="M54" s="22"/>
      <c r="N54" s="22"/>
      <c r="O54" s="23">
        <f t="shared" si="2"/>
        <v>4.0216666666666665</v>
      </c>
      <c r="P54" s="4">
        <f t="shared" ca="1" si="3"/>
        <v>200</v>
      </c>
      <c r="Q54" s="4">
        <f ca="1">DAYS360(TODAY(),CONCATENATE("31.12.",Q2))</f>
        <v>160</v>
      </c>
      <c r="R54" s="23">
        <f t="shared" ca="1" si="4"/>
        <v>5.5777777777777775</v>
      </c>
      <c r="S54" s="5">
        <f t="shared" ca="1" si="5"/>
        <v>0.38693189667081085</v>
      </c>
      <c r="T54" s="26">
        <f t="shared" si="6"/>
        <v>0.95955056179775289</v>
      </c>
      <c r="U54" s="26">
        <f t="shared" si="6"/>
        <v>0.22589531680440778</v>
      </c>
      <c r="V54" s="26">
        <f t="shared" si="6"/>
        <v>0.45199999999999996</v>
      </c>
      <c r="W54" s="26">
        <f t="shared" si="6"/>
        <v>-0.13793103448275856</v>
      </c>
      <c r="X54" s="26">
        <f t="shared" si="7"/>
        <v>0.50259067357512954</v>
      </c>
      <c r="Y54" s="26">
        <f t="shared" si="7"/>
        <v>999</v>
      </c>
      <c r="Z54" s="26">
        <f t="shared" si="7"/>
        <v>999</v>
      </c>
      <c r="AA54" s="26">
        <f t="shared" si="7"/>
        <v>999</v>
      </c>
      <c r="AB54" s="26">
        <f t="shared" si="8"/>
        <v>999</v>
      </c>
      <c r="AC54" s="5">
        <f t="shared" si="9"/>
        <v>-0.13793103448275856</v>
      </c>
    </row>
    <row r="55" spans="1:29" x14ac:dyDescent="0.25">
      <c r="A55" t="s">
        <v>104</v>
      </c>
      <c r="B55" t="s">
        <v>105</v>
      </c>
      <c r="C55" s="21">
        <v>1669</v>
      </c>
      <c r="D55" s="21">
        <v>1453</v>
      </c>
      <c r="E55" s="22">
        <v>1314</v>
      </c>
      <c r="F55" s="22">
        <v>1187</v>
      </c>
      <c r="G55" s="22">
        <v>1078</v>
      </c>
      <c r="H55" s="22">
        <v>1055</v>
      </c>
      <c r="I55" s="22">
        <v>850.9</v>
      </c>
      <c r="J55" s="22">
        <v>1140</v>
      </c>
      <c r="K55" s="22">
        <v>1091</v>
      </c>
      <c r="L55" s="22">
        <v>921.2</v>
      </c>
      <c r="M55" s="22">
        <v>768.2</v>
      </c>
      <c r="N55" s="22">
        <v>693</v>
      </c>
      <c r="O55" s="23">
        <f t="shared" si="2"/>
        <v>1009.8300000000002</v>
      </c>
      <c r="P55" s="4">
        <f t="shared" ca="1" si="3"/>
        <v>200</v>
      </c>
      <c r="Q55" s="4">
        <f ca="1">DAYS360(TODAY(),CONCATENATE("31.12.",Q2))</f>
        <v>160</v>
      </c>
      <c r="R55" s="23">
        <f t="shared" ca="1" si="4"/>
        <v>1573</v>
      </c>
      <c r="S55" s="5">
        <f t="shared" ca="1" si="5"/>
        <v>0.55768792767099384</v>
      </c>
      <c r="T55" s="26">
        <f t="shared" si="6"/>
        <v>0.10699241786015157</v>
      </c>
      <c r="U55" s="26">
        <f t="shared" si="6"/>
        <v>0.10111317254174401</v>
      </c>
      <c r="V55" s="26">
        <f t="shared" si="6"/>
        <v>2.180094786729847E-2</v>
      </c>
      <c r="W55" s="26">
        <f t="shared" si="6"/>
        <v>0.23986367375719819</v>
      </c>
      <c r="X55" s="26">
        <f t="shared" si="7"/>
        <v>-0.25359649122807015</v>
      </c>
      <c r="Y55" s="26">
        <f t="shared" si="7"/>
        <v>4.4912923923006387E-2</v>
      </c>
      <c r="Z55" s="26">
        <f t="shared" si="7"/>
        <v>0.18432479374728605</v>
      </c>
      <c r="AA55" s="26">
        <f t="shared" si="7"/>
        <v>0.19916688362405632</v>
      </c>
      <c r="AB55" s="26">
        <f t="shared" si="8"/>
        <v>0.10851370851370867</v>
      </c>
      <c r="AC55" s="5">
        <f t="shared" si="9"/>
        <v>-0.25359649122807015</v>
      </c>
    </row>
    <row r="56" spans="1:29" x14ac:dyDescent="0.25">
      <c r="A56" t="s">
        <v>106</v>
      </c>
      <c r="B56" t="s">
        <v>107</v>
      </c>
      <c r="C56" s="21">
        <v>22.6</v>
      </c>
      <c r="D56" s="21">
        <v>19.3</v>
      </c>
      <c r="E56" s="22">
        <v>17.78</v>
      </c>
      <c r="F56" s="22">
        <v>20.32</v>
      </c>
      <c r="G56" s="22">
        <v>17.309999999999999</v>
      </c>
      <c r="H56" s="22">
        <v>14.99</v>
      </c>
      <c r="I56" s="22">
        <v>14.62</v>
      </c>
      <c r="J56" s="22">
        <v>14.63</v>
      </c>
      <c r="K56" s="22">
        <v>11.42</v>
      </c>
      <c r="L56" s="22">
        <v>6.35</v>
      </c>
      <c r="M56" s="22">
        <v>6.13</v>
      </c>
      <c r="N56" s="22">
        <v>4.34</v>
      </c>
      <c r="O56" s="23">
        <f t="shared" si="2"/>
        <v>12.788999999999998</v>
      </c>
      <c r="P56" s="4">
        <f t="shared" ca="1" si="3"/>
        <v>200</v>
      </c>
      <c r="Q56" s="4">
        <f ca="1">DAYS360(TODAY(),CONCATENATE("31.12.",Q2))</f>
        <v>160</v>
      </c>
      <c r="R56" s="23">
        <f t="shared" ca="1" si="4"/>
        <v>21.133333333333333</v>
      </c>
      <c r="S56" s="5">
        <f t="shared" ca="1" si="5"/>
        <v>0.65246175098391879</v>
      </c>
      <c r="T56" s="26">
        <f t="shared" si="6"/>
        <v>-0.125</v>
      </c>
      <c r="U56" s="26">
        <f t="shared" si="6"/>
        <v>0.17388792605430403</v>
      </c>
      <c r="V56" s="26">
        <f t="shared" si="6"/>
        <v>0.15476984656437609</v>
      </c>
      <c r="W56" s="26">
        <f t="shared" si="6"/>
        <v>2.5307797537619692E-2</v>
      </c>
      <c r="X56" s="26">
        <f t="shared" si="7"/>
        <v>-6.8352699931661931E-4</v>
      </c>
      <c r="Y56" s="26">
        <f t="shared" si="7"/>
        <v>0.28108581436077062</v>
      </c>
      <c r="Z56" s="26">
        <f t="shared" si="7"/>
        <v>0.7984251968503937</v>
      </c>
      <c r="AA56" s="26">
        <f t="shared" si="7"/>
        <v>3.5889070146818858E-2</v>
      </c>
      <c r="AB56" s="26">
        <f t="shared" si="8"/>
        <v>0.4124423963133641</v>
      </c>
      <c r="AC56" s="5">
        <f t="shared" si="9"/>
        <v>-0.125</v>
      </c>
    </row>
    <row r="57" spans="1:29" x14ac:dyDescent="0.25">
      <c r="A57" t="s">
        <v>108</v>
      </c>
      <c r="B57" t="s">
        <v>109</v>
      </c>
      <c r="C57" s="21">
        <v>4.53</v>
      </c>
      <c r="D57" s="21">
        <v>4.1500000000000004</v>
      </c>
      <c r="E57" s="22">
        <v>3.67</v>
      </c>
      <c r="F57" s="22">
        <v>3.49</v>
      </c>
      <c r="G57" s="22">
        <v>2.89</v>
      </c>
      <c r="H57" s="22">
        <v>2.58</v>
      </c>
      <c r="I57" s="22">
        <v>1.4</v>
      </c>
      <c r="J57" s="22">
        <v>2.83</v>
      </c>
      <c r="K57" s="22">
        <v>2.14</v>
      </c>
      <c r="L57" s="22">
        <v>1.99</v>
      </c>
      <c r="M57" s="22">
        <v>1.77</v>
      </c>
      <c r="N57" s="22">
        <v>4.04</v>
      </c>
      <c r="O57" s="23">
        <f t="shared" si="2"/>
        <v>2.6799999999999997</v>
      </c>
      <c r="P57" s="4">
        <f t="shared" ca="1" si="3"/>
        <v>200</v>
      </c>
      <c r="Q57" s="4">
        <f ca="1">DAYS360(TODAY(),CONCATENATE("31.12.",Q2))</f>
        <v>160</v>
      </c>
      <c r="R57" s="23">
        <f t="shared" ca="1" si="4"/>
        <v>4.3611111111111107</v>
      </c>
      <c r="S57" s="5">
        <f t="shared" ca="1" si="5"/>
        <v>0.62728026533996695</v>
      </c>
      <c r="T57" s="26">
        <f t="shared" si="6"/>
        <v>5.1575931232091587E-2</v>
      </c>
      <c r="U57" s="26">
        <f t="shared" si="6"/>
        <v>0.20761245674740492</v>
      </c>
      <c r="V57" s="26">
        <f t="shared" si="6"/>
        <v>0.12015503875968991</v>
      </c>
      <c r="W57" s="26">
        <f t="shared" si="6"/>
        <v>0.84285714285714297</v>
      </c>
      <c r="X57" s="26">
        <f t="shared" si="7"/>
        <v>-0.5053003533568905</v>
      </c>
      <c r="Y57" s="26">
        <f t="shared" si="7"/>
        <v>0.32242990654205594</v>
      </c>
      <c r="Z57" s="26">
        <f t="shared" si="7"/>
        <v>7.5376884422110546E-2</v>
      </c>
      <c r="AA57" s="26">
        <f t="shared" si="7"/>
        <v>0.12429378531073443</v>
      </c>
      <c r="AB57" s="26">
        <f t="shared" si="8"/>
        <v>-0.56188118811881194</v>
      </c>
      <c r="AC57" s="5">
        <f t="shared" si="9"/>
        <v>-0.56188118811881194</v>
      </c>
    </row>
    <row r="58" spans="1:29" x14ac:dyDescent="0.25">
      <c r="A58" t="s">
        <v>110</v>
      </c>
      <c r="B58" t="s">
        <v>111</v>
      </c>
      <c r="C58" s="21">
        <v>5.91</v>
      </c>
      <c r="D58" s="21">
        <v>6.64</v>
      </c>
      <c r="E58" s="22">
        <v>5.13</v>
      </c>
      <c r="F58" s="22">
        <v>4.91</v>
      </c>
      <c r="G58" s="22">
        <v>4.32</v>
      </c>
      <c r="H58" s="22">
        <v>4.01</v>
      </c>
      <c r="I58" s="22">
        <v>3.42</v>
      </c>
      <c r="J58" s="22">
        <v>3.49</v>
      </c>
      <c r="K58" s="22">
        <v>3.36</v>
      </c>
      <c r="L58" s="22">
        <v>2.98</v>
      </c>
      <c r="M58" s="22">
        <v>2.6</v>
      </c>
      <c r="N58" s="22">
        <v>2.46</v>
      </c>
      <c r="O58" s="23">
        <f t="shared" si="2"/>
        <v>3.6680000000000001</v>
      </c>
      <c r="P58" s="4">
        <f t="shared" ca="1" si="3"/>
        <v>200</v>
      </c>
      <c r="Q58" s="4">
        <f ca="1">DAYS360(TODAY(),CONCATENATE("31.12.",Q2))</f>
        <v>160</v>
      </c>
      <c r="R58" s="23">
        <f t="shared" ca="1" si="4"/>
        <v>6.2344444444444438</v>
      </c>
      <c r="S58" s="5">
        <f t="shared" ca="1" si="5"/>
        <v>0.69968496304374139</v>
      </c>
      <c r="T58" s="26">
        <f t="shared" si="6"/>
        <v>4.4806517311609007E-2</v>
      </c>
      <c r="U58" s="26">
        <f t="shared" si="6"/>
        <v>0.13657407407407396</v>
      </c>
      <c r="V58" s="26">
        <f t="shared" si="6"/>
        <v>7.7306733167082475E-2</v>
      </c>
      <c r="W58" s="26">
        <f t="shared" si="6"/>
        <v>0.17251461988304095</v>
      </c>
      <c r="X58" s="26">
        <f t="shared" si="7"/>
        <v>-2.0057306590257951E-2</v>
      </c>
      <c r="Y58" s="26">
        <f t="shared" si="7"/>
        <v>3.8690476190476275E-2</v>
      </c>
      <c r="Z58" s="26">
        <f t="shared" si="7"/>
        <v>0.12751677852348986</v>
      </c>
      <c r="AA58" s="26">
        <f t="shared" si="7"/>
        <v>0.14615384615384608</v>
      </c>
      <c r="AB58" s="26">
        <f t="shared" si="8"/>
        <v>5.6910569105691033E-2</v>
      </c>
      <c r="AC58" s="5">
        <f t="shared" si="9"/>
        <v>-2.0057306590257951E-2</v>
      </c>
    </row>
    <row r="59" spans="1:29" x14ac:dyDescent="0.25">
      <c r="A59" t="s">
        <v>112</v>
      </c>
      <c r="B59" t="s">
        <v>113</v>
      </c>
      <c r="C59" s="21">
        <v>4.45</v>
      </c>
      <c r="D59" s="21">
        <v>3.8</v>
      </c>
      <c r="E59" s="22">
        <v>2.78</v>
      </c>
      <c r="F59" s="22">
        <v>3.74</v>
      </c>
      <c r="G59" s="22">
        <v>4.29</v>
      </c>
      <c r="H59" s="22">
        <v>4.18</v>
      </c>
      <c r="I59" s="22">
        <v>4.03</v>
      </c>
      <c r="J59" s="22">
        <v>2.94</v>
      </c>
      <c r="K59" s="22">
        <v>3.89</v>
      </c>
      <c r="L59" s="22">
        <v>2.95</v>
      </c>
      <c r="M59" s="22">
        <v>1.68</v>
      </c>
      <c r="N59" s="22">
        <v>-3.91</v>
      </c>
      <c r="O59" s="23">
        <f t="shared" si="2"/>
        <v>2.657</v>
      </c>
      <c r="P59" s="4">
        <f t="shared" ca="1" si="3"/>
        <v>200</v>
      </c>
      <c r="Q59" s="4">
        <f ca="1">DAYS360(TODAY(),CONCATENATE("31.12.",Q2))</f>
        <v>160</v>
      </c>
      <c r="R59" s="23">
        <f t="shared" ca="1" si="4"/>
        <v>4.1611111111111114</v>
      </c>
      <c r="S59" s="5">
        <f t="shared" ca="1" si="5"/>
        <v>0.56609375653410288</v>
      </c>
      <c r="T59" s="26">
        <f t="shared" si="6"/>
        <v>-0.25668449197860976</v>
      </c>
      <c r="U59" s="26">
        <f t="shared" si="6"/>
        <v>-0.12820512820512819</v>
      </c>
      <c r="V59" s="26">
        <f t="shared" si="6"/>
        <v>2.6315789473684292E-2</v>
      </c>
      <c r="W59" s="26">
        <f t="shared" si="6"/>
        <v>3.7220843672456372E-2</v>
      </c>
      <c r="X59" s="26">
        <f t="shared" si="7"/>
        <v>0.37074829931972797</v>
      </c>
      <c r="Y59" s="26">
        <f t="shared" si="7"/>
        <v>-0.24421593830334198</v>
      </c>
      <c r="Z59" s="26">
        <f t="shared" si="7"/>
        <v>0.31864406779661003</v>
      </c>
      <c r="AA59" s="26">
        <f t="shared" si="7"/>
        <v>0.75595238095238115</v>
      </c>
      <c r="AB59" s="26">
        <f t="shared" si="8"/>
        <v>-1.4296675191815855</v>
      </c>
      <c r="AC59" s="5">
        <f t="shared" si="9"/>
        <v>-1.4296675191815855</v>
      </c>
    </row>
    <row r="60" spans="1:29" x14ac:dyDescent="0.25">
      <c r="A60" t="s">
        <v>114</v>
      </c>
      <c r="B60" t="s">
        <v>115</v>
      </c>
      <c r="C60" s="21">
        <v>1.05</v>
      </c>
      <c r="D60" s="21">
        <v>0.98299999999999998</v>
      </c>
      <c r="E60" s="22">
        <v>0.99</v>
      </c>
      <c r="F60" s="22">
        <v>0.77</v>
      </c>
      <c r="G60" s="22">
        <v>0.76</v>
      </c>
      <c r="H60" s="22">
        <v>0.66</v>
      </c>
      <c r="I60" s="22">
        <v>0.65</v>
      </c>
      <c r="J60" s="22">
        <v>0.59</v>
      </c>
      <c r="K60" s="22">
        <v>0.55000000000000004</v>
      </c>
      <c r="L60" s="22">
        <v>0.67</v>
      </c>
      <c r="M60" s="22">
        <v>0.46</v>
      </c>
      <c r="N60" s="22">
        <v>0.46</v>
      </c>
      <c r="O60" s="23">
        <f t="shared" si="2"/>
        <v>0.65599999999999992</v>
      </c>
      <c r="P60" s="4">
        <f t="shared" ca="1" si="3"/>
        <v>200</v>
      </c>
      <c r="Q60" s="4">
        <f ca="1">DAYS360(TODAY(),CONCATENATE("31.12.",Q2))</f>
        <v>160</v>
      </c>
      <c r="R60" s="23">
        <f t="shared" ca="1" si="4"/>
        <v>1.0202222222222224</v>
      </c>
      <c r="S60" s="5">
        <f t="shared" ca="1" si="5"/>
        <v>0.55521680216802216</v>
      </c>
      <c r="T60" s="26">
        <f t="shared" si="6"/>
        <v>0.28571428571428559</v>
      </c>
      <c r="U60" s="26">
        <f t="shared" si="6"/>
        <v>1.3157894736842035E-2</v>
      </c>
      <c r="V60" s="26">
        <f t="shared" si="6"/>
        <v>0.15151515151515138</v>
      </c>
      <c r="W60" s="26">
        <f t="shared" si="6"/>
        <v>1.538461538461533E-2</v>
      </c>
      <c r="X60" s="26">
        <f t="shared" si="7"/>
        <v>0.10169491525423746</v>
      </c>
      <c r="Y60" s="26">
        <f t="shared" si="7"/>
        <v>7.2727272727272529E-2</v>
      </c>
      <c r="Z60" s="26">
        <f t="shared" si="7"/>
        <v>-0.17910447761194026</v>
      </c>
      <c r="AA60" s="26">
        <f t="shared" si="7"/>
        <v>0.45652173913043481</v>
      </c>
      <c r="AB60" s="26">
        <f t="shared" si="8"/>
        <v>0</v>
      </c>
      <c r="AC60" s="5">
        <f t="shared" si="9"/>
        <v>-0.17910447761194026</v>
      </c>
    </row>
    <row r="61" spans="1:29" x14ac:dyDescent="0.25">
      <c r="A61" t="s">
        <v>116</v>
      </c>
      <c r="B61" t="s">
        <v>117</v>
      </c>
      <c r="C61" s="21">
        <v>2.39</v>
      </c>
      <c r="D61" s="21">
        <v>2.09</v>
      </c>
      <c r="E61" s="22">
        <v>2.04</v>
      </c>
      <c r="F61" s="22">
        <v>2.64</v>
      </c>
      <c r="G61" s="22">
        <v>1.52</v>
      </c>
      <c r="H61" s="22">
        <v>1.22</v>
      </c>
      <c r="I61" s="22">
        <v>1.25</v>
      </c>
      <c r="J61" s="22">
        <v>1.34</v>
      </c>
      <c r="K61" s="22">
        <v>1.1000000000000001</v>
      </c>
      <c r="L61" s="22"/>
      <c r="M61" s="22"/>
      <c r="N61" s="22"/>
      <c r="O61" s="23">
        <f t="shared" si="2"/>
        <v>1.5871428571428567</v>
      </c>
      <c r="P61" s="4">
        <f t="shared" ca="1" si="3"/>
        <v>200</v>
      </c>
      <c r="Q61" s="4">
        <f ca="1">DAYS360(TODAY(),CONCATENATE("31.12.",Q2))</f>
        <v>160</v>
      </c>
      <c r="R61" s="23">
        <f t="shared" ca="1" si="4"/>
        <v>2.2566666666666668</v>
      </c>
      <c r="S61" s="5">
        <f t="shared" ca="1" si="5"/>
        <v>0.42184218421842234</v>
      </c>
      <c r="T61" s="26">
        <f t="shared" si="6"/>
        <v>-0.22727272727272729</v>
      </c>
      <c r="U61" s="26">
        <f t="shared" si="6"/>
        <v>0.73684210526315796</v>
      </c>
      <c r="V61" s="26">
        <f t="shared" si="6"/>
        <v>0.24590163934426235</v>
      </c>
      <c r="W61" s="26">
        <f t="shared" si="6"/>
        <v>-2.4000000000000021E-2</v>
      </c>
      <c r="X61" s="26">
        <f t="shared" si="7"/>
        <v>-6.7164179104477695E-2</v>
      </c>
      <c r="Y61" s="26">
        <f t="shared" si="7"/>
        <v>0.21818181818181825</v>
      </c>
      <c r="Z61" s="26">
        <f t="shared" si="7"/>
        <v>999</v>
      </c>
      <c r="AA61" s="26">
        <f t="shared" si="7"/>
        <v>999</v>
      </c>
      <c r="AB61" s="26">
        <f t="shared" si="8"/>
        <v>999</v>
      </c>
      <c r="AC61" s="5">
        <f t="shared" si="9"/>
        <v>-0.22727272727272729</v>
      </c>
    </row>
    <row r="62" spans="1:29" x14ac:dyDescent="0.25">
      <c r="A62" t="s">
        <v>118</v>
      </c>
      <c r="B62" t="s">
        <v>119</v>
      </c>
      <c r="C62" s="21">
        <v>0.96</v>
      </c>
      <c r="D62" s="21">
        <v>0.86299999999999999</v>
      </c>
      <c r="E62" s="22">
        <v>1.1100000000000001</v>
      </c>
      <c r="F62" s="22">
        <v>0.92</v>
      </c>
      <c r="G62" s="22">
        <v>1.03</v>
      </c>
      <c r="H62" s="22">
        <v>0.32</v>
      </c>
      <c r="I62" s="22">
        <v>1.08</v>
      </c>
      <c r="J62" s="22">
        <v>0.88</v>
      </c>
      <c r="K62" s="22">
        <v>0.94</v>
      </c>
      <c r="L62" s="22">
        <v>0.95</v>
      </c>
      <c r="M62" s="22">
        <v>0.82</v>
      </c>
      <c r="N62" s="22">
        <v>0.75</v>
      </c>
      <c r="O62" s="23">
        <f t="shared" si="2"/>
        <v>0.88000000000000012</v>
      </c>
      <c r="P62" s="4">
        <f t="shared" ca="1" si="3"/>
        <v>200</v>
      </c>
      <c r="Q62" s="4">
        <f ca="1">DAYS360(TODAY(),CONCATENATE("31.12.",Q2))</f>
        <v>160</v>
      </c>
      <c r="R62" s="23">
        <f t="shared" ca="1" si="4"/>
        <v>0.91688888888888886</v>
      </c>
      <c r="S62" s="5">
        <f t="shared" ca="1" si="5"/>
        <v>4.191919191919169E-2</v>
      </c>
      <c r="T62" s="26">
        <f t="shared" si="6"/>
        <v>0.20652173913043481</v>
      </c>
      <c r="U62" s="26">
        <f t="shared" si="6"/>
        <v>-0.10679611650485432</v>
      </c>
      <c r="V62" s="26">
        <f t="shared" si="6"/>
        <v>2.21875</v>
      </c>
      <c r="W62" s="26">
        <f t="shared" si="6"/>
        <v>-0.70370370370370372</v>
      </c>
      <c r="X62" s="26">
        <f t="shared" si="7"/>
        <v>0.22727272727272729</v>
      </c>
      <c r="Y62" s="26">
        <f t="shared" si="7"/>
        <v>-6.3829787234042534E-2</v>
      </c>
      <c r="Z62" s="26">
        <f t="shared" si="7"/>
        <v>-1.0526315789473717E-2</v>
      </c>
      <c r="AA62" s="26">
        <f t="shared" si="7"/>
        <v>0.15853658536585358</v>
      </c>
      <c r="AB62" s="26">
        <f t="shared" si="8"/>
        <v>9.3333333333333268E-2</v>
      </c>
      <c r="AC62" s="5">
        <f t="shared" si="9"/>
        <v>-0.70370370370370372</v>
      </c>
    </row>
    <row r="63" spans="1:29" x14ac:dyDescent="0.25">
      <c r="A63" t="s">
        <v>120</v>
      </c>
      <c r="B63" t="s">
        <v>121</v>
      </c>
      <c r="C63" s="21">
        <v>2.71</v>
      </c>
      <c r="D63" s="21">
        <v>2.57</v>
      </c>
      <c r="E63" s="22">
        <v>2.39</v>
      </c>
      <c r="F63" s="22">
        <v>2.5</v>
      </c>
      <c r="G63" s="22">
        <v>2.37</v>
      </c>
      <c r="H63" s="22">
        <v>2.14</v>
      </c>
      <c r="I63" s="22">
        <v>1.95</v>
      </c>
      <c r="J63" s="22">
        <v>1.55</v>
      </c>
      <c r="K63" s="22">
        <v>1.28</v>
      </c>
      <c r="L63" s="22"/>
      <c r="M63" s="22"/>
      <c r="N63" s="22"/>
      <c r="O63" s="23">
        <f t="shared" si="2"/>
        <v>2.0257142857142858</v>
      </c>
      <c r="P63" s="4">
        <f t="shared" ca="1" si="3"/>
        <v>200</v>
      </c>
      <c r="Q63" s="4">
        <f ca="1">DAYS360(TODAY(),CONCATENATE("31.12.",Q2))</f>
        <v>160</v>
      </c>
      <c r="R63" s="23">
        <f t="shared" ca="1" si="4"/>
        <v>2.6477777777777778</v>
      </c>
      <c r="S63" s="5">
        <f t="shared" ca="1" si="5"/>
        <v>0.30708352922739368</v>
      </c>
      <c r="T63" s="26">
        <f t="shared" si="6"/>
        <v>-4.3999999999999928E-2</v>
      </c>
      <c r="U63" s="26">
        <f t="shared" si="6"/>
        <v>5.4852320675105481E-2</v>
      </c>
      <c r="V63" s="26">
        <f t="shared" si="6"/>
        <v>0.10747663551401865</v>
      </c>
      <c r="W63" s="26">
        <f t="shared" si="6"/>
        <v>9.7435897435897534E-2</v>
      </c>
      <c r="X63" s="26">
        <f t="shared" si="7"/>
        <v>0.25806451612903225</v>
      </c>
      <c r="Y63" s="26">
        <f t="shared" si="7"/>
        <v>0.2109375</v>
      </c>
      <c r="Z63" s="26">
        <f t="shared" si="7"/>
        <v>999</v>
      </c>
      <c r="AA63" s="26">
        <f t="shared" si="7"/>
        <v>999</v>
      </c>
      <c r="AB63" s="26">
        <f t="shared" si="8"/>
        <v>999</v>
      </c>
      <c r="AC63" s="5">
        <f t="shared" si="9"/>
        <v>-4.3999999999999928E-2</v>
      </c>
    </row>
    <row r="64" spans="1:29" x14ac:dyDescent="0.25">
      <c r="A64" t="s">
        <v>122</v>
      </c>
      <c r="B64" t="s">
        <v>123</v>
      </c>
      <c r="C64" s="21">
        <v>2.73</v>
      </c>
      <c r="D64" s="21">
        <v>2.56</v>
      </c>
      <c r="E64" s="22">
        <v>2.2599999999999998</v>
      </c>
      <c r="F64" s="22">
        <v>2.06</v>
      </c>
      <c r="G64" s="22">
        <v>1.64</v>
      </c>
      <c r="H64" s="22">
        <v>1.87</v>
      </c>
      <c r="I64" s="22">
        <v>1.54</v>
      </c>
      <c r="J64" s="22">
        <v>2.36</v>
      </c>
      <c r="K64" s="22">
        <v>4.62</v>
      </c>
      <c r="L64" s="22">
        <v>5.71</v>
      </c>
      <c r="M64" s="22">
        <v>4.99</v>
      </c>
      <c r="N64" s="22">
        <v>4.5599999999999996</v>
      </c>
      <c r="O64" s="23">
        <f t="shared" si="2"/>
        <v>3.1610000000000005</v>
      </c>
      <c r="P64" s="4">
        <f t="shared" ca="1" si="3"/>
        <v>200</v>
      </c>
      <c r="Q64" s="4">
        <f ca="1">DAYS360(TODAY(),CONCATENATE("31.12.",Q2))</f>
        <v>160</v>
      </c>
      <c r="R64" s="23">
        <f t="shared" ca="1" si="4"/>
        <v>2.6544444444444446</v>
      </c>
      <c r="S64" s="5">
        <f t="shared" ca="1" si="5"/>
        <v>-0.16025167844212462</v>
      </c>
      <c r="T64" s="26">
        <f t="shared" si="6"/>
        <v>9.7087378640776656E-2</v>
      </c>
      <c r="U64" s="26">
        <f t="shared" si="6"/>
        <v>0.25609756097560976</v>
      </c>
      <c r="V64" s="26">
        <f t="shared" si="6"/>
        <v>-0.12299465240641716</v>
      </c>
      <c r="W64" s="26">
        <f t="shared" si="6"/>
        <v>0.21428571428571441</v>
      </c>
      <c r="X64" s="26">
        <f t="shared" si="7"/>
        <v>-0.34745762711864403</v>
      </c>
      <c r="Y64" s="26">
        <f t="shared" si="7"/>
        <v>-0.48917748917748927</v>
      </c>
      <c r="Z64" s="26">
        <f t="shared" si="7"/>
        <v>-0.19089316987740801</v>
      </c>
      <c r="AA64" s="26">
        <f t="shared" si="7"/>
        <v>0.14428857715430854</v>
      </c>
      <c r="AB64" s="26">
        <f t="shared" si="8"/>
        <v>9.4298245614035325E-2</v>
      </c>
      <c r="AC64" s="5">
        <f t="shared" si="9"/>
        <v>-0.48917748917748927</v>
      </c>
    </row>
    <row r="65" spans="1:29" x14ac:dyDescent="0.25">
      <c r="A65" t="s">
        <v>124</v>
      </c>
      <c r="B65" t="s">
        <v>125</v>
      </c>
      <c r="C65" s="21">
        <v>5.17</v>
      </c>
      <c r="D65" s="21">
        <v>4.6399999999999997</v>
      </c>
      <c r="E65" s="22">
        <v>6.13</v>
      </c>
      <c r="F65" s="22">
        <v>2.04</v>
      </c>
      <c r="G65" s="22">
        <v>9.44</v>
      </c>
      <c r="H65" s="22">
        <v>11.6</v>
      </c>
      <c r="I65" s="22">
        <v>-90.48</v>
      </c>
      <c r="J65" s="22">
        <v>-756.8</v>
      </c>
      <c r="K65" s="22">
        <v>47.8</v>
      </c>
      <c r="L65" s="22">
        <v>107.2</v>
      </c>
      <c r="M65" s="22">
        <v>79.8</v>
      </c>
      <c r="N65" s="22">
        <v>73.8</v>
      </c>
      <c r="O65" s="23">
        <f t="shared" si="2"/>
        <v>-50.946999999999996</v>
      </c>
      <c r="P65" s="4">
        <f t="shared" ca="1" si="3"/>
        <v>200</v>
      </c>
      <c r="Q65" s="4">
        <f ca="1">DAYS360(TODAY(),CONCATENATE("31.12.",Q2))</f>
        <v>160</v>
      </c>
      <c r="R65" s="23">
        <f t="shared" ca="1" si="4"/>
        <v>4.9344444444444449</v>
      </c>
      <c r="S65" s="5">
        <f t="shared" ca="1" si="5"/>
        <v>-1.0968544653158074</v>
      </c>
      <c r="T65" s="26">
        <f t="shared" si="6"/>
        <v>2.0049019607843137</v>
      </c>
      <c r="U65" s="26">
        <f t="shared" si="6"/>
        <v>-0.78389830508474578</v>
      </c>
      <c r="V65" s="26">
        <f t="shared" si="6"/>
        <v>-0.18620689655172418</v>
      </c>
      <c r="W65" s="26">
        <f t="shared" si="6"/>
        <v>-1.1282051282051282</v>
      </c>
      <c r="X65" s="26">
        <f t="shared" si="7"/>
        <v>-0.88044397463002111</v>
      </c>
      <c r="Y65" s="26">
        <f t="shared" si="7"/>
        <v>-16.8326359832636</v>
      </c>
      <c r="Z65" s="26">
        <f t="shared" si="7"/>
        <v>-0.55410447761194037</v>
      </c>
      <c r="AA65" s="26">
        <f t="shared" si="7"/>
        <v>0.34335839598997508</v>
      </c>
      <c r="AB65" s="26">
        <f t="shared" si="8"/>
        <v>8.1300813008130079E-2</v>
      </c>
      <c r="AC65" s="5">
        <f t="shared" si="9"/>
        <v>-16.8326359832636</v>
      </c>
    </row>
    <row r="66" spans="1:29" x14ac:dyDescent="0.25">
      <c r="A66" t="s">
        <v>126</v>
      </c>
      <c r="B66" t="s">
        <v>127</v>
      </c>
      <c r="C66" s="21">
        <v>21.2</v>
      </c>
      <c r="D66" s="21">
        <v>18.8</v>
      </c>
      <c r="E66" s="22">
        <v>16.87</v>
      </c>
      <c r="F66" s="22">
        <v>13.79</v>
      </c>
      <c r="G66" s="22">
        <v>12.37</v>
      </c>
      <c r="H66" s="22">
        <v>10.55</v>
      </c>
      <c r="I66" s="22">
        <v>6.11</v>
      </c>
      <c r="J66" s="22">
        <v>5.78</v>
      </c>
      <c r="K66" s="22"/>
      <c r="L66" s="22"/>
      <c r="M66" s="22"/>
      <c r="N66" s="22"/>
      <c r="O66" s="23">
        <f t="shared" si="2"/>
        <v>10.911666666666667</v>
      </c>
      <c r="P66" s="4">
        <f t="shared" ca="1" si="3"/>
        <v>200</v>
      </c>
      <c r="Q66" s="4">
        <f ca="1">DAYS360(TODAY(),CONCATENATE("31.12.",Q2))</f>
        <v>160</v>
      </c>
      <c r="R66" s="23">
        <f t="shared" ca="1" si="4"/>
        <v>20.133333333333333</v>
      </c>
      <c r="S66" s="5">
        <f t="shared" ca="1" si="5"/>
        <v>0.84511990224530309</v>
      </c>
      <c r="T66" s="26">
        <f t="shared" si="6"/>
        <v>0.22335025380710682</v>
      </c>
      <c r="U66" s="26">
        <f t="shared" si="6"/>
        <v>0.11479385610347626</v>
      </c>
      <c r="V66" s="26">
        <f t="shared" si="6"/>
        <v>0.17251184834123201</v>
      </c>
      <c r="W66" s="26">
        <f t="shared" si="6"/>
        <v>0.72667757774140762</v>
      </c>
      <c r="X66" s="26">
        <f t="shared" si="7"/>
        <v>5.709342560553643E-2</v>
      </c>
      <c r="Y66" s="26">
        <f t="shared" si="7"/>
        <v>999</v>
      </c>
      <c r="Z66" s="26">
        <f t="shared" si="7"/>
        <v>999</v>
      </c>
      <c r="AA66" s="26">
        <f t="shared" si="7"/>
        <v>999</v>
      </c>
      <c r="AB66" s="26">
        <f t="shared" si="8"/>
        <v>999</v>
      </c>
      <c r="AC66" s="5">
        <f t="shared" si="9"/>
        <v>5.709342560553643E-2</v>
      </c>
    </row>
    <row r="67" spans="1:29" x14ac:dyDescent="0.25">
      <c r="A67" t="s">
        <v>128</v>
      </c>
      <c r="B67" t="s">
        <v>129</v>
      </c>
      <c r="C67" s="21">
        <v>3.01</v>
      </c>
      <c r="D67" s="21">
        <v>2.83</v>
      </c>
      <c r="E67" s="22">
        <v>2.79</v>
      </c>
      <c r="F67" s="22">
        <v>2.35</v>
      </c>
      <c r="G67" s="22">
        <v>2.7</v>
      </c>
      <c r="H67" s="22">
        <v>2.2400000000000002</v>
      </c>
      <c r="I67" s="22">
        <v>1.9</v>
      </c>
      <c r="J67" s="22">
        <v>1.86</v>
      </c>
      <c r="K67" s="22">
        <v>1.59</v>
      </c>
      <c r="L67" s="22">
        <v>1.45</v>
      </c>
      <c r="M67" s="22">
        <v>1.54</v>
      </c>
      <c r="N67" s="22">
        <v>1.38</v>
      </c>
      <c r="O67" s="23">
        <f t="shared" si="2"/>
        <v>1.98</v>
      </c>
      <c r="P67" s="4">
        <f t="shared" ca="1" si="3"/>
        <v>200</v>
      </c>
      <c r="Q67" s="4">
        <f ca="1">DAYS360(TODAY(),CONCATENATE("31.12.",Q2))</f>
        <v>160</v>
      </c>
      <c r="R67" s="23">
        <f t="shared" ca="1" si="4"/>
        <v>2.9299999999999997</v>
      </c>
      <c r="S67" s="5">
        <f t="shared" ca="1" si="5"/>
        <v>0.47979797979797967</v>
      </c>
      <c r="T67" s="26">
        <f t="shared" si="6"/>
        <v>0.18723404255319154</v>
      </c>
      <c r="U67" s="26">
        <f t="shared" si="6"/>
        <v>-0.12962962962962965</v>
      </c>
      <c r="V67" s="26">
        <f t="shared" si="6"/>
        <v>0.20535714285714279</v>
      </c>
      <c r="W67" s="26">
        <f t="shared" si="6"/>
        <v>0.17894736842105274</v>
      </c>
      <c r="X67" s="26">
        <f t="shared" si="7"/>
        <v>2.1505376344086002E-2</v>
      </c>
      <c r="Y67" s="26">
        <f t="shared" si="7"/>
        <v>0.16981132075471694</v>
      </c>
      <c r="Z67" s="26">
        <f t="shared" si="7"/>
        <v>9.6551724137931227E-2</v>
      </c>
      <c r="AA67" s="26">
        <f t="shared" si="7"/>
        <v>-5.8441558441558517E-2</v>
      </c>
      <c r="AB67" s="26">
        <f t="shared" si="8"/>
        <v>0.11594202898550732</v>
      </c>
      <c r="AC67" s="5">
        <f t="shared" si="9"/>
        <v>-0.12962962962962965</v>
      </c>
    </row>
    <row r="68" spans="1:29" x14ac:dyDescent="0.25">
      <c r="A68" t="s">
        <v>130</v>
      </c>
      <c r="B68" t="s">
        <v>131</v>
      </c>
      <c r="C68" s="21">
        <v>6.57</v>
      </c>
      <c r="D68" s="21">
        <v>6.02</v>
      </c>
      <c r="E68" s="22">
        <v>5.53</v>
      </c>
      <c r="F68" s="22">
        <v>4.42</v>
      </c>
      <c r="G68" s="22">
        <v>3.99</v>
      </c>
      <c r="H68" s="22">
        <v>4.45</v>
      </c>
      <c r="I68" s="22">
        <v>4.5199999999999996</v>
      </c>
      <c r="J68" s="22">
        <v>4.04</v>
      </c>
      <c r="K68" s="22">
        <v>4.09</v>
      </c>
      <c r="L68" s="22">
        <v>3.25</v>
      </c>
      <c r="M68" s="22">
        <v>3.28</v>
      </c>
      <c r="N68" s="22">
        <v>3.61</v>
      </c>
      <c r="O68" s="23">
        <f t="shared" si="2"/>
        <v>4.1180000000000003</v>
      </c>
      <c r="P68" s="4">
        <f t="shared" ca="1" si="3"/>
        <v>200</v>
      </c>
      <c r="Q68" s="4">
        <f ca="1">DAYS360(TODAY(),CONCATENATE("31.12.",Q2))</f>
        <v>160</v>
      </c>
      <c r="R68" s="23">
        <f t="shared" ca="1" si="4"/>
        <v>6.3255555555555558</v>
      </c>
      <c r="S68" s="5">
        <f t="shared" ca="1" si="5"/>
        <v>0.53607468566186389</v>
      </c>
      <c r="T68" s="26">
        <f t="shared" si="6"/>
        <v>0.25113122171945701</v>
      </c>
      <c r="U68" s="26">
        <f t="shared" si="6"/>
        <v>0.10776942355889707</v>
      </c>
      <c r="V68" s="26">
        <f t="shared" si="6"/>
        <v>-0.10337078651685394</v>
      </c>
      <c r="W68" s="26">
        <f t="shared" ref="W68" si="10">IF(I68&lt;&gt;"",(H68/I68)-1,999)</f>
        <v>-1.5486725663716672E-2</v>
      </c>
      <c r="X68" s="26">
        <f t="shared" si="7"/>
        <v>0.1188118811881187</v>
      </c>
      <c r="Y68" s="26">
        <f t="shared" si="7"/>
        <v>-1.2224938875305624E-2</v>
      </c>
      <c r="Z68" s="26">
        <f t="shared" si="7"/>
        <v>0.25846153846153852</v>
      </c>
      <c r="AA68" s="26">
        <f t="shared" ref="AA68" si="11">IF(M68&lt;&gt;"",(L68/M68)-1,999)</f>
        <v>-9.1463414634145312E-3</v>
      </c>
      <c r="AB68" s="26">
        <f t="shared" si="8"/>
        <v>-9.1412742382271484E-2</v>
      </c>
      <c r="AC68" s="5">
        <f t="shared" si="9"/>
        <v>-0.10337078651685394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6.57031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 t="s">
        <v>145</v>
      </c>
      <c r="Q1" s="39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21">
        <v>2.93</v>
      </c>
      <c r="D4" s="21">
        <v>2.77</v>
      </c>
      <c r="E4" s="22">
        <v>2.44</v>
      </c>
      <c r="F4" s="22">
        <v>2.4700000000000002</v>
      </c>
      <c r="G4" s="22">
        <v>2.42</v>
      </c>
      <c r="H4" s="22">
        <v>2.34</v>
      </c>
      <c r="I4" s="22">
        <v>2.02</v>
      </c>
      <c r="J4" s="22">
        <v>1.89</v>
      </c>
      <c r="K4" s="22">
        <v>1.42</v>
      </c>
      <c r="L4" s="22">
        <v>1.1100000000000001</v>
      </c>
      <c r="M4" s="22">
        <v>0.88</v>
      </c>
      <c r="N4" s="22">
        <v>0.92</v>
      </c>
      <c r="O4" s="23">
        <f>AVERAGE(E4:N4)</f>
        <v>1.7909999999999999</v>
      </c>
      <c r="P4" s="4">
        <f ca="1">360-Q4</f>
        <v>200</v>
      </c>
      <c r="Q4" s="4">
        <f ca="1">DAYS360(TODAY(),CONCATENATE("31.12.",Q2))</f>
        <v>160</v>
      </c>
      <c r="R4" s="23">
        <f ca="1">(C4/360*P4)+(D4/360*Q4)</f>
        <v>2.858888888888889</v>
      </c>
      <c r="S4" s="5">
        <f ca="1">(R4/O4)-1</f>
        <v>0.59625286928469512</v>
      </c>
    </row>
    <row r="5" spans="1:19" x14ac:dyDescent="0.25">
      <c r="A5" t="s">
        <v>4</v>
      </c>
      <c r="B5" t="s">
        <v>5</v>
      </c>
      <c r="C5" s="21">
        <v>8.8800000000000008</v>
      </c>
      <c r="D5" s="21">
        <v>8.24</v>
      </c>
      <c r="E5" s="22">
        <v>7.8</v>
      </c>
      <c r="F5" s="22">
        <v>7.35</v>
      </c>
      <c r="G5" s="22">
        <v>6.8</v>
      </c>
      <c r="H5" s="22">
        <v>6.6</v>
      </c>
      <c r="I5" s="22">
        <v>6</v>
      </c>
      <c r="J5" s="22">
        <v>5</v>
      </c>
      <c r="K5" s="22">
        <v>4.5999999999999996</v>
      </c>
      <c r="L5" s="22">
        <v>3.4</v>
      </c>
      <c r="M5" s="22">
        <v>2.5</v>
      </c>
      <c r="N5" s="22">
        <v>2</v>
      </c>
      <c r="O5" s="23">
        <f t="shared" ref="O5:O68" si="0">AVERAGE(E5:N5)</f>
        <v>5.2050000000000001</v>
      </c>
      <c r="P5" s="4">
        <f t="shared" ref="P5:P68" ca="1" si="1">360-Q5</f>
        <v>200</v>
      </c>
      <c r="Q5" s="4">
        <f ca="1">DAYS360(TODAY(),CONCATENATE("31.12.",Q2))</f>
        <v>160</v>
      </c>
      <c r="R5" s="23">
        <f t="shared" ref="R5:R68" ca="1" si="2">(C5/360*P5)+(D5/360*Q5)</f>
        <v>8.5955555555555563</v>
      </c>
      <c r="S5" s="5">
        <f t="shared" ref="S5:S68" ca="1" si="3">(R5/O5)-1</f>
        <v>0.6514035649482337</v>
      </c>
    </row>
    <row r="6" spans="1:19" x14ac:dyDescent="0.25">
      <c r="A6" t="s">
        <v>6</v>
      </c>
      <c r="B6" t="s">
        <v>7</v>
      </c>
      <c r="C6" s="21">
        <v>2.35</v>
      </c>
      <c r="D6" s="21">
        <v>2.2200000000000002</v>
      </c>
      <c r="E6" s="22">
        <v>2.15</v>
      </c>
      <c r="F6" s="22">
        <v>2.0499999999999998</v>
      </c>
      <c r="G6" s="22">
        <v>1.95</v>
      </c>
      <c r="H6" s="22">
        <v>1.85</v>
      </c>
      <c r="I6" s="22">
        <v>1.6</v>
      </c>
      <c r="J6" s="22">
        <v>1.4</v>
      </c>
      <c r="K6" s="22">
        <v>1.22</v>
      </c>
      <c r="L6" s="22">
        <v>1.04</v>
      </c>
      <c r="M6" s="22">
        <v>0.9</v>
      </c>
      <c r="N6" s="22">
        <v>0.8</v>
      </c>
      <c r="O6" s="23">
        <f t="shared" si="0"/>
        <v>1.4960000000000002</v>
      </c>
      <c r="P6" s="4">
        <f t="shared" ca="1" si="1"/>
        <v>200</v>
      </c>
      <c r="Q6" s="4">
        <f ca="1">DAYS360(TODAY(),CONCATENATE("31.12.",Q2))</f>
        <v>160</v>
      </c>
      <c r="R6" s="23">
        <f t="shared" ca="1" si="2"/>
        <v>2.2922222222222226</v>
      </c>
      <c r="S6" s="5">
        <f t="shared" ca="1" si="3"/>
        <v>0.5322341057635176</v>
      </c>
    </row>
    <row r="7" spans="1:19" x14ac:dyDescent="0.25">
      <c r="A7" t="s">
        <v>8</v>
      </c>
      <c r="B7" t="s">
        <v>9</v>
      </c>
      <c r="C7" s="21">
        <v>1.01</v>
      </c>
      <c r="D7" s="21">
        <v>0.74</v>
      </c>
      <c r="E7" s="22">
        <v>0.75</v>
      </c>
      <c r="F7" s="22">
        <v>0.75</v>
      </c>
      <c r="G7" s="22">
        <v>0.75</v>
      </c>
      <c r="H7" s="22">
        <v>0.75</v>
      </c>
      <c r="I7" s="22">
        <v>0.75</v>
      </c>
      <c r="J7" s="22">
        <v>0.5</v>
      </c>
      <c r="K7" s="22">
        <v>4.5</v>
      </c>
      <c r="L7" s="22">
        <v>4</v>
      </c>
      <c r="M7" s="22">
        <v>2.5</v>
      </c>
      <c r="N7" s="22">
        <v>1.7</v>
      </c>
      <c r="O7" s="23">
        <f t="shared" si="0"/>
        <v>1.6949999999999998</v>
      </c>
      <c r="P7" s="4">
        <f t="shared" ca="1" si="1"/>
        <v>200</v>
      </c>
      <c r="Q7" s="4">
        <f ca="1">DAYS360(TODAY(),CONCATENATE("31.12.",Q2))</f>
        <v>160</v>
      </c>
      <c r="R7" s="23">
        <f t="shared" ca="1" si="2"/>
        <v>0.89</v>
      </c>
      <c r="S7" s="5">
        <f t="shared" ca="1" si="3"/>
        <v>-0.47492625368731556</v>
      </c>
    </row>
    <row r="8" spans="1:19" x14ac:dyDescent="0.25">
      <c r="A8" t="s">
        <v>10</v>
      </c>
      <c r="B8" t="s">
        <v>11</v>
      </c>
      <c r="C8" s="21">
        <v>0.85</v>
      </c>
      <c r="D8" s="21">
        <v>0.78</v>
      </c>
      <c r="E8" s="22">
        <v>0.7</v>
      </c>
      <c r="F8" s="22">
        <v>0.7</v>
      </c>
      <c r="G8" s="22">
        <v>0.7</v>
      </c>
      <c r="H8" s="22">
        <v>0.7</v>
      </c>
      <c r="I8" s="22">
        <v>0.7</v>
      </c>
      <c r="J8" s="22">
        <v>0.9</v>
      </c>
      <c r="K8" s="22">
        <v>0.7</v>
      </c>
      <c r="L8" s="22">
        <v>0.6</v>
      </c>
      <c r="M8" s="22">
        <v>0.56999999999999995</v>
      </c>
      <c r="N8" s="22">
        <v>0.53</v>
      </c>
      <c r="O8" s="23">
        <f t="shared" si="0"/>
        <v>0.68</v>
      </c>
      <c r="P8" s="4">
        <f t="shared" ca="1" si="1"/>
        <v>200</v>
      </c>
      <c r="Q8" s="4">
        <f ca="1">DAYS360(TODAY(),CONCATENATE("31.12.",Q2))</f>
        <v>160</v>
      </c>
      <c r="R8" s="23">
        <f t="shared" ca="1" si="2"/>
        <v>0.81888888888888889</v>
      </c>
      <c r="S8" s="5">
        <f t="shared" ca="1" si="3"/>
        <v>0.20424836601307184</v>
      </c>
    </row>
    <row r="9" spans="1:19" x14ac:dyDescent="0.25">
      <c r="A9" t="s">
        <v>12</v>
      </c>
      <c r="B9" t="s">
        <v>13</v>
      </c>
      <c r="C9" s="21">
        <v>0.95</v>
      </c>
      <c r="D9" s="21">
        <v>0.86</v>
      </c>
      <c r="E9" s="22">
        <v>0.8</v>
      </c>
      <c r="F9" s="22">
        <v>0.7</v>
      </c>
      <c r="G9" s="22">
        <v>0.7</v>
      </c>
      <c r="H9" s="22">
        <v>0.65</v>
      </c>
      <c r="I9" s="22">
        <v>0.6</v>
      </c>
      <c r="J9" s="22">
        <v>0.6</v>
      </c>
      <c r="K9" s="22">
        <v>0.9</v>
      </c>
      <c r="L9" s="22">
        <v>0.75</v>
      </c>
      <c r="M9" s="22">
        <v>0.7</v>
      </c>
      <c r="N9" s="22">
        <v>0.5</v>
      </c>
      <c r="O9" s="23">
        <f t="shared" si="0"/>
        <v>0.69000000000000006</v>
      </c>
      <c r="P9" s="4">
        <f t="shared" ca="1" si="1"/>
        <v>200</v>
      </c>
      <c r="Q9" s="4">
        <f ca="1">DAYS360(TODAY(),CONCATENATE("31.12.",Q2))</f>
        <v>160</v>
      </c>
      <c r="R9" s="23">
        <f t="shared" ca="1" si="2"/>
        <v>0.90999999999999992</v>
      </c>
      <c r="S9" s="5">
        <f t="shared" ca="1" si="3"/>
        <v>0.31884057971014479</v>
      </c>
    </row>
    <row r="10" spans="1:19" x14ac:dyDescent="0.25">
      <c r="A10" t="s">
        <v>14</v>
      </c>
      <c r="B10" t="s">
        <v>15</v>
      </c>
      <c r="C10" s="21">
        <v>0.52</v>
      </c>
      <c r="D10" s="21">
        <v>0.51</v>
      </c>
      <c r="E10" s="22">
        <v>0.5</v>
      </c>
      <c r="F10" s="22">
        <v>0.7</v>
      </c>
      <c r="G10" s="22">
        <v>0.7</v>
      </c>
      <c r="H10" s="22">
        <v>0.7</v>
      </c>
      <c r="I10" s="22">
        <v>0.78</v>
      </c>
      <c r="J10" s="22">
        <v>0.78</v>
      </c>
      <c r="K10" s="22">
        <v>0.78</v>
      </c>
      <c r="L10" s="22">
        <v>0.72</v>
      </c>
      <c r="M10" s="22">
        <v>0.72</v>
      </c>
      <c r="N10" s="22">
        <v>0.62</v>
      </c>
      <c r="O10" s="23">
        <f t="shared" si="0"/>
        <v>0.7</v>
      </c>
      <c r="P10" s="4">
        <f t="shared" ca="1" si="1"/>
        <v>200</v>
      </c>
      <c r="Q10" s="4">
        <f ca="1">DAYS360(TODAY(),CONCATENATE("31.12.",Q2))</f>
        <v>160</v>
      </c>
      <c r="R10" s="23">
        <f t="shared" ca="1" si="2"/>
        <v>0.51555555555555554</v>
      </c>
      <c r="S10" s="5">
        <f t="shared" ca="1" si="3"/>
        <v>-0.26349206349206344</v>
      </c>
    </row>
    <row r="11" spans="1:19" x14ac:dyDescent="0.25">
      <c r="A11" t="s">
        <v>16</v>
      </c>
      <c r="B11" t="s">
        <v>17</v>
      </c>
      <c r="C11" s="21">
        <v>1.1299999999999999</v>
      </c>
      <c r="D11" s="21">
        <v>1.03</v>
      </c>
      <c r="E11" s="22">
        <v>1</v>
      </c>
      <c r="F11" s="22">
        <v>0.85</v>
      </c>
      <c r="G11" s="22">
        <v>1.1000000000000001</v>
      </c>
      <c r="H11" s="22">
        <v>0.6</v>
      </c>
      <c r="I11" s="22">
        <v>0.5</v>
      </c>
      <c r="J11" s="22">
        <v>0.5</v>
      </c>
      <c r="K11" s="22">
        <v>0.5</v>
      </c>
      <c r="L11" s="22">
        <v>0.46</v>
      </c>
      <c r="M11" s="22">
        <v>0.36</v>
      </c>
      <c r="N11" s="22">
        <v>0.28000000000000003</v>
      </c>
      <c r="O11" s="23">
        <f t="shared" si="0"/>
        <v>0.6150000000000001</v>
      </c>
      <c r="P11" s="4">
        <f t="shared" ca="1" si="1"/>
        <v>200</v>
      </c>
      <c r="Q11" s="4">
        <f ca="1">DAYS360(TODAY(),CONCATENATE("31.12.",Q2))</f>
        <v>160</v>
      </c>
      <c r="R11" s="23">
        <f t="shared" ca="1" si="2"/>
        <v>1.0855555555555554</v>
      </c>
      <c r="S11" s="5">
        <f t="shared" ca="1" si="3"/>
        <v>0.7651309846431793</v>
      </c>
    </row>
    <row r="12" spans="1:19" x14ac:dyDescent="0.25">
      <c r="A12" t="s">
        <v>18</v>
      </c>
      <c r="B12" t="s">
        <v>19</v>
      </c>
      <c r="C12" s="21">
        <v>3.49</v>
      </c>
      <c r="D12" s="21">
        <v>3.23</v>
      </c>
      <c r="E12" s="22">
        <v>3</v>
      </c>
      <c r="F12" s="22">
        <v>3</v>
      </c>
      <c r="G12" s="22">
        <v>3</v>
      </c>
      <c r="H12" s="22">
        <v>2.7</v>
      </c>
      <c r="I12" s="22">
        <v>1.6</v>
      </c>
      <c r="J12" s="22">
        <v>1.6</v>
      </c>
      <c r="K12" s="22">
        <v>1.6</v>
      </c>
      <c r="L12" s="22">
        <v>1.45</v>
      </c>
      <c r="M12" s="22">
        <v>1.35</v>
      </c>
      <c r="N12" s="22">
        <v>1.25</v>
      </c>
      <c r="O12" s="23">
        <f t="shared" si="0"/>
        <v>2.0550000000000002</v>
      </c>
      <c r="P12" s="4">
        <f t="shared" ca="1" si="1"/>
        <v>200</v>
      </c>
      <c r="Q12" s="4">
        <f ca="1">DAYS360(TODAY(),CONCATENATE("31.12.",Q2))</f>
        <v>160</v>
      </c>
      <c r="R12" s="23">
        <f t="shared" ca="1" si="2"/>
        <v>3.3744444444444444</v>
      </c>
      <c r="S12" s="5">
        <f t="shared" ca="1" si="3"/>
        <v>0.64206542308732062</v>
      </c>
    </row>
    <row r="13" spans="1:19" x14ac:dyDescent="0.25">
      <c r="A13" t="s">
        <v>20</v>
      </c>
      <c r="B13" t="s">
        <v>21</v>
      </c>
      <c r="C13" s="21">
        <v>6.15</v>
      </c>
      <c r="D13" s="21">
        <v>5.96</v>
      </c>
      <c r="E13" s="22">
        <v>5.3</v>
      </c>
      <c r="F13" s="22">
        <v>4.5</v>
      </c>
      <c r="G13" s="22">
        <v>4.5</v>
      </c>
      <c r="H13" s="22">
        <v>4.5</v>
      </c>
      <c r="I13" s="22">
        <v>4.0999999999999996</v>
      </c>
      <c r="J13" s="22">
        <v>3.5</v>
      </c>
      <c r="K13" s="22">
        <v>5.5</v>
      </c>
      <c r="L13" s="22">
        <v>3.8</v>
      </c>
      <c r="M13" s="22">
        <v>2</v>
      </c>
      <c r="N13" s="22">
        <v>1.75</v>
      </c>
      <c r="O13" s="23">
        <f t="shared" si="0"/>
        <v>3.9449999999999994</v>
      </c>
      <c r="P13" s="4">
        <f t="shared" ca="1" si="1"/>
        <v>200</v>
      </c>
      <c r="Q13" s="4">
        <f ca="1">DAYS360(TODAY(),CONCATENATE("31.12.",Q2))</f>
        <v>160</v>
      </c>
      <c r="R13" s="23">
        <f t="shared" ca="1" si="2"/>
        <v>6.065555555555556</v>
      </c>
      <c r="S13" s="5">
        <f t="shared" ca="1" si="3"/>
        <v>0.53752992536262534</v>
      </c>
    </row>
    <row r="14" spans="1:19" x14ac:dyDescent="0.25">
      <c r="A14" t="s">
        <v>22</v>
      </c>
      <c r="B14" t="s">
        <v>23</v>
      </c>
      <c r="C14" s="21">
        <v>7.69</v>
      </c>
      <c r="D14" s="21">
        <v>7.46</v>
      </c>
      <c r="E14" s="22">
        <v>7.25</v>
      </c>
      <c r="F14" s="22">
        <v>7</v>
      </c>
      <c r="G14" s="22">
        <v>6.25</v>
      </c>
      <c r="H14" s="22">
        <v>6.25</v>
      </c>
      <c r="I14" s="22">
        <v>5.75</v>
      </c>
      <c r="J14" s="22">
        <v>5.5</v>
      </c>
      <c r="K14" s="22">
        <v>5.5</v>
      </c>
      <c r="L14" s="22">
        <v>4.5</v>
      </c>
      <c r="M14" s="22">
        <v>3.1</v>
      </c>
      <c r="N14" s="22">
        <v>2</v>
      </c>
      <c r="O14" s="23">
        <f t="shared" si="0"/>
        <v>5.3100000000000005</v>
      </c>
      <c r="P14" s="4">
        <f t="shared" ca="1" si="1"/>
        <v>200</v>
      </c>
      <c r="Q14" s="4">
        <f ca="1">DAYS360(TODAY(),CONCATENATE("31.12.",Q2))</f>
        <v>160</v>
      </c>
      <c r="R14" s="23">
        <f t="shared" ca="1" si="2"/>
        <v>7.5877777777777773</v>
      </c>
      <c r="S14" s="5">
        <f t="shared" ca="1" si="3"/>
        <v>0.42896003347980716</v>
      </c>
    </row>
    <row r="15" spans="1:19" x14ac:dyDescent="0.25">
      <c r="A15" t="s">
        <v>24</v>
      </c>
      <c r="B15" t="s">
        <v>25</v>
      </c>
      <c r="C15" s="21">
        <v>3.03</v>
      </c>
      <c r="D15" s="21">
        <v>2.85</v>
      </c>
      <c r="E15" s="22">
        <v>2.7</v>
      </c>
      <c r="F15" s="22">
        <v>2.6</v>
      </c>
      <c r="G15" s="22">
        <v>2.5</v>
      </c>
      <c r="H15" s="22">
        <v>2.2000000000000002</v>
      </c>
      <c r="I15" s="22">
        <v>1.7</v>
      </c>
      <c r="J15" s="22">
        <v>1.95</v>
      </c>
      <c r="K15" s="22">
        <v>1.95</v>
      </c>
      <c r="L15" s="22">
        <v>1.5</v>
      </c>
      <c r="M15" s="22">
        <v>1</v>
      </c>
      <c r="N15" s="22">
        <v>0.85</v>
      </c>
      <c r="O15" s="23">
        <f t="shared" si="0"/>
        <v>1.895</v>
      </c>
      <c r="P15" s="4">
        <f t="shared" ca="1" si="1"/>
        <v>200</v>
      </c>
      <c r="Q15" s="4">
        <f ca="1">DAYS360(TODAY(),CONCATENATE("31.12.",Q2))</f>
        <v>160</v>
      </c>
      <c r="R15" s="23">
        <f t="shared" ca="1" si="2"/>
        <v>2.95</v>
      </c>
      <c r="S15" s="5">
        <f t="shared" ca="1" si="3"/>
        <v>0.5567282321899738</v>
      </c>
    </row>
    <row r="16" spans="1:19" x14ac:dyDescent="0.25">
      <c r="A16" t="s">
        <v>26</v>
      </c>
      <c r="B16" t="s">
        <v>27</v>
      </c>
      <c r="C16" s="21">
        <v>2.5</v>
      </c>
      <c r="D16" s="21">
        <v>2.2599999999999998</v>
      </c>
      <c r="E16" s="22">
        <v>2.1</v>
      </c>
      <c r="F16" s="22">
        <v>1.9</v>
      </c>
      <c r="G16" s="22">
        <v>1.65</v>
      </c>
      <c r="H16" s="22">
        <v>1.5</v>
      </c>
      <c r="I16" s="22">
        <v>1.4</v>
      </c>
      <c r="J16" s="22">
        <v>1.4</v>
      </c>
      <c r="K16" s="22">
        <v>1.35</v>
      </c>
      <c r="L16" s="22">
        <v>1</v>
      </c>
      <c r="M16" s="22">
        <v>0.95</v>
      </c>
      <c r="N16" s="22">
        <v>0.55000000000000004</v>
      </c>
      <c r="O16" s="23">
        <f t="shared" si="0"/>
        <v>1.3800000000000001</v>
      </c>
      <c r="P16" s="4">
        <f t="shared" ca="1" si="1"/>
        <v>200</v>
      </c>
      <c r="Q16" s="4">
        <f ca="1">DAYS360(TODAY(),CONCATENATE("31.12.",Q2))</f>
        <v>160</v>
      </c>
      <c r="R16" s="23">
        <f t="shared" ca="1" si="2"/>
        <v>2.3933333333333331</v>
      </c>
      <c r="S16" s="5">
        <f t="shared" ca="1" si="3"/>
        <v>0.73429951690821227</v>
      </c>
    </row>
    <row r="17" spans="1:19" x14ac:dyDescent="0.25">
      <c r="A17" t="s">
        <v>28</v>
      </c>
      <c r="B17" t="s">
        <v>29</v>
      </c>
      <c r="C17" s="21">
        <v>0.49</v>
      </c>
      <c r="D17" s="21">
        <v>0.54</v>
      </c>
      <c r="E17" s="22">
        <v>0.6</v>
      </c>
      <c r="F17" s="22">
        <v>0.6</v>
      </c>
      <c r="G17" s="22">
        <v>0.78</v>
      </c>
      <c r="H17" s="22">
        <v>0.6</v>
      </c>
      <c r="I17" s="22">
        <v>0.6</v>
      </c>
      <c r="J17" s="22">
        <v>0.65</v>
      </c>
      <c r="K17" s="22">
        <v>0.65</v>
      </c>
      <c r="L17" s="22">
        <v>0.52</v>
      </c>
      <c r="M17" s="22">
        <v>0.42</v>
      </c>
      <c r="N17" s="22">
        <v>0.33</v>
      </c>
      <c r="O17" s="23">
        <f t="shared" si="0"/>
        <v>0.57499999999999996</v>
      </c>
      <c r="P17" s="4">
        <f t="shared" ca="1" si="1"/>
        <v>200</v>
      </c>
      <c r="Q17" s="4">
        <f ca="1">DAYS360(TODAY(),CONCATENATE("31.12.",Q2))</f>
        <v>160</v>
      </c>
      <c r="R17" s="23">
        <f t="shared" ca="1" si="2"/>
        <v>0.51222222222222213</v>
      </c>
      <c r="S17" s="5">
        <f t="shared" ca="1" si="3"/>
        <v>-0.10917874396135274</v>
      </c>
    </row>
    <row r="18" spans="1:19" x14ac:dyDescent="0.25">
      <c r="A18" t="s">
        <v>30</v>
      </c>
      <c r="B18" t="s">
        <v>31</v>
      </c>
      <c r="C18" s="21">
        <v>0.73</v>
      </c>
      <c r="D18" s="21">
        <v>0.72</v>
      </c>
      <c r="E18" s="22">
        <v>0.75</v>
      </c>
      <c r="F18" s="22">
        <v>0.82</v>
      </c>
      <c r="G18" s="22">
        <v>1.52</v>
      </c>
      <c r="H18" s="22">
        <v>1.3</v>
      </c>
      <c r="I18" s="22">
        <v>1</v>
      </c>
      <c r="J18" s="22">
        <v>0.9</v>
      </c>
      <c r="K18" s="22">
        <v>0.65</v>
      </c>
      <c r="L18" s="22">
        <v>0.55000000000000004</v>
      </c>
      <c r="M18" s="22">
        <v>0.5</v>
      </c>
      <c r="N18" s="22">
        <v>0.4</v>
      </c>
      <c r="O18" s="23">
        <f t="shared" si="0"/>
        <v>0.83900000000000008</v>
      </c>
      <c r="P18" s="4">
        <f t="shared" ca="1" si="1"/>
        <v>200</v>
      </c>
      <c r="Q18" s="4">
        <f ca="1">DAYS360(TODAY(),CONCATENATE("31.12.",Q2))</f>
        <v>160</v>
      </c>
      <c r="R18" s="23">
        <f t="shared" ca="1" si="2"/>
        <v>0.72555555555555551</v>
      </c>
      <c r="S18" s="5">
        <f t="shared" ca="1" si="3"/>
        <v>-0.13521387895642978</v>
      </c>
    </row>
    <row r="19" spans="1:19" x14ac:dyDescent="0.25">
      <c r="A19" t="s">
        <v>32</v>
      </c>
      <c r="B19" t="s">
        <v>33</v>
      </c>
      <c r="C19" s="21">
        <v>2.48</v>
      </c>
      <c r="D19" s="21">
        <v>2.4300000000000002</v>
      </c>
      <c r="E19" s="22">
        <v>2.38</v>
      </c>
      <c r="F19" s="22">
        <v>2.34</v>
      </c>
      <c r="G19" s="22">
        <v>2.2799999999999998</v>
      </c>
      <c r="H19" s="22">
        <v>2.2799999999999998</v>
      </c>
      <c r="I19" s="22">
        <v>2.2799999999999998</v>
      </c>
      <c r="J19" s="22">
        <v>2.2799999999999998</v>
      </c>
      <c r="K19" s="22">
        <v>2.0699999999999998</v>
      </c>
      <c r="L19" s="22">
        <v>1.87</v>
      </c>
      <c r="M19" s="22">
        <v>1.62</v>
      </c>
      <c r="N19" s="22">
        <v>1.35</v>
      </c>
      <c r="O19" s="23">
        <f t="shared" si="0"/>
        <v>2.0750000000000002</v>
      </c>
      <c r="P19" s="4">
        <f t="shared" ca="1" si="1"/>
        <v>200</v>
      </c>
      <c r="Q19" s="4">
        <f ca="1">DAYS360(TODAY(),CONCATENATE("31.12.",Q2))</f>
        <v>160</v>
      </c>
      <c r="R19" s="23">
        <f t="shared" ca="1" si="2"/>
        <v>2.4577777777777778</v>
      </c>
      <c r="S19" s="5">
        <f t="shared" ca="1" si="3"/>
        <v>0.18447121820615786</v>
      </c>
    </row>
    <row r="20" spans="1:19" x14ac:dyDescent="0.25">
      <c r="A20" t="s">
        <v>34</v>
      </c>
      <c r="B20" t="s">
        <v>35</v>
      </c>
      <c r="C20" s="21">
        <v>1.6</v>
      </c>
      <c r="D20" s="21">
        <v>1.49</v>
      </c>
      <c r="E20" s="22">
        <v>1.45</v>
      </c>
      <c r="F20" s="22">
        <v>1.45</v>
      </c>
      <c r="G20" s="22">
        <v>1.39</v>
      </c>
      <c r="H20" s="22">
        <v>1.3</v>
      </c>
      <c r="I20" s="22">
        <v>1.2</v>
      </c>
      <c r="J20" s="22">
        <v>1.2</v>
      </c>
      <c r="K20" s="22">
        <v>1.1000000000000001</v>
      </c>
      <c r="L20" s="22">
        <v>1</v>
      </c>
      <c r="M20" s="22">
        <v>0.85</v>
      </c>
      <c r="N20" s="22">
        <v>0.68</v>
      </c>
      <c r="O20" s="23">
        <f t="shared" si="0"/>
        <v>1.1619999999999999</v>
      </c>
      <c r="P20" s="4">
        <f t="shared" ca="1" si="1"/>
        <v>200</v>
      </c>
      <c r="Q20" s="4">
        <f ca="1">DAYS360(TODAY(),CONCATENATE("31.12.",Q2))</f>
        <v>160</v>
      </c>
      <c r="R20" s="23">
        <f t="shared" ca="1" si="2"/>
        <v>1.5511111111111111</v>
      </c>
      <c r="S20" s="5">
        <f t="shared" ca="1" si="3"/>
        <v>0.33486326257410592</v>
      </c>
    </row>
    <row r="21" spans="1:19" x14ac:dyDescent="0.25">
      <c r="A21" t="s">
        <v>36</v>
      </c>
      <c r="B21" t="s">
        <v>37</v>
      </c>
      <c r="C21" s="21">
        <v>1.3</v>
      </c>
      <c r="D21" s="21">
        <v>1.22</v>
      </c>
      <c r="E21" s="22">
        <v>1.1599999999999999</v>
      </c>
      <c r="F21" s="22">
        <v>1.1200000000000001</v>
      </c>
      <c r="G21" s="22">
        <v>1.01</v>
      </c>
      <c r="H21" s="22">
        <v>0.87</v>
      </c>
      <c r="I21" s="22">
        <v>0.82</v>
      </c>
      <c r="J21" s="22">
        <v>0.56000000000000005</v>
      </c>
      <c r="K21" s="22">
        <v>0.39</v>
      </c>
      <c r="L21" s="22">
        <v>0.32</v>
      </c>
      <c r="M21" s="22">
        <v>0.23</v>
      </c>
      <c r="N21" s="22"/>
      <c r="O21" s="23">
        <f t="shared" si="0"/>
        <v>0.7200000000000002</v>
      </c>
      <c r="P21" s="4">
        <f t="shared" ca="1" si="1"/>
        <v>200</v>
      </c>
      <c r="Q21" s="4">
        <f ca="1">DAYS360(TODAY(),CONCATENATE("31.12.",Q2))</f>
        <v>160</v>
      </c>
      <c r="R21" s="23">
        <f t="shared" ca="1" si="2"/>
        <v>1.2644444444444445</v>
      </c>
      <c r="S21" s="5">
        <f t="shared" ca="1" si="3"/>
        <v>0.75617283950617242</v>
      </c>
    </row>
    <row r="22" spans="1:19" x14ac:dyDescent="0.25">
      <c r="A22" t="s">
        <v>38</v>
      </c>
      <c r="B22" t="s">
        <v>39</v>
      </c>
      <c r="C22" s="21">
        <v>1.56</v>
      </c>
      <c r="D22" s="21">
        <v>1.46</v>
      </c>
      <c r="E22" s="22">
        <v>1.42</v>
      </c>
      <c r="F22" s="22">
        <v>1.35</v>
      </c>
      <c r="G22" s="22">
        <v>1.27</v>
      </c>
      <c r="H22" s="22">
        <v>1.1399999999999999</v>
      </c>
      <c r="I22" s="22">
        <v>1</v>
      </c>
      <c r="J22" s="22">
        <v>0.84</v>
      </c>
      <c r="K22" s="22">
        <v>0.66</v>
      </c>
      <c r="L22" s="22"/>
      <c r="M22" s="22"/>
      <c r="N22" s="22"/>
      <c r="O22" s="23">
        <f t="shared" si="0"/>
        <v>1.0971428571428572</v>
      </c>
      <c r="P22" s="4">
        <f t="shared" ca="1" si="1"/>
        <v>200</v>
      </c>
      <c r="Q22" s="4">
        <f ca="1">DAYS360(TODAY(),CONCATENATE("31.12.",Q2))</f>
        <v>160</v>
      </c>
      <c r="R22" s="23">
        <f t="shared" ca="1" si="2"/>
        <v>1.5155555555555553</v>
      </c>
      <c r="S22" s="5">
        <f t="shared" ca="1" si="3"/>
        <v>0.38136574074074048</v>
      </c>
    </row>
    <row r="23" spans="1:19" x14ac:dyDescent="0.25">
      <c r="A23" t="s">
        <v>40</v>
      </c>
      <c r="B23" t="s">
        <v>41</v>
      </c>
      <c r="C23" s="21">
        <v>1.39</v>
      </c>
      <c r="D23" s="21">
        <v>1.28</v>
      </c>
      <c r="E23" s="22">
        <v>1.1599999999999999</v>
      </c>
      <c r="F23" s="22">
        <v>1.06</v>
      </c>
      <c r="G23" s="22">
        <v>0.95</v>
      </c>
      <c r="H23" s="22">
        <v>0.84</v>
      </c>
      <c r="I23" s="22">
        <v>0.73</v>
      </c>
      <c r="J23" s="22">
        <v>0.63</v>
      </c>
      <c r="K23" s="22">
        <v>0.6</v>
      </c>
      <c r="L23" s="22"/>
      <c r="M23" s="22"/>
      <c r="N23" s="22"/>
      <c r="O23" s="23">
        <f t="shared" si="0"/>
        <v>0.85285714285714287</v>
      </c>
      <c r="P23" s="4">
        <f t="shared" ca="1" si="1"/>
        <v>200</v>
      </c>
      <c r="Q23" s="4">
        <f ca="1">DAYS360(TODAY(),CONCATENATE("31.12.",Q2))</f>
        <v>160</v>
      </c>
      <c r="R23" s="23">
        <f t="shared" ca="1" si="2"/>
        <v>1.3411111111111111</v>
      </c>
      <c r="S23" s="5">
        <f t="shared" ca="1" si="3"/>
        <v>0.57249209008002988</v>
      </c>
    </row>
    <row r="24" spans="1:19" x14ac:dyDescent="0.25">
      <c r="A24" t="s">
        <v>42</v>
      </c>
      <c r="B24" t="s">
        <v>43</v>
      </c>
      <c r="C24" s="21">
        <v>0.56999999999999995</v>
      </c>
      <c r="D24" s="21">
        <v>0.53</v>
      </c>
      <c r="E24" s="22">
        <v>0.49</v>
      </c>
      <c r="F24" s="22">
        <v>0.45</v>
      </c>
      <c r="G24" s="22">
        <v>0.41</v>
      </c>
      <c r="H24" s="22">
        <v>0.36</v>
      </c>
      <c r="I24" s="22">
        <v>0.32</v>
      </c>
      <c r="J24" s="22">
        <v>0.93</v>
      </c>
      <c r="K24" s="22">
        <v>0.87</v>
      </c>
      <c r="L24" s="22">
        <v>0.76</v>
      </c>
      <c r="M24" s="22">
        <v>0.69</v>
      </c>
      <c r="N24" s="22">
        <v>0.66</v>
      </c>
      <c r="O24" s="23">
        <f t="shared" si="0"/>
        <v>0.59399999999999997</v>
      </c>
      <c r="P24" s="4">
        <f t="shared" ca="1" si="1"/>
        <v>200</v>
      </c>
      <c r="Q24" s="4">
        <f ca="1">DAYS360(TODAY(),CONCATENATE("31.12.",Q2))</f>
        <v>160</v>
      </c>
      <c r="R24" s="23">
        <f t="shared" ca="1" si="2"/>
        <v>0.55222222222222217</v>
      </c>
      <c r="S24" s="5">
        <f t="shared" ca="1" si="3"/>
        <v>-7.0332959221848124E-2</v>
      </c>
    </row>
    <row r="25" spans="1:19" x14ac:dyDescent="0.25">
      <c r="A25" t="s">
        <v>44</v>
      </c>
      <c r="B25" t="s">
        <v>45</v>
      </c>
      <c r="C25" s="21">
        <v>2.25</v>
      </c>
      <c r="D25" s="21">
        <v>2.09</v>
      </c>
      <c r="E25" s="22">
        <v>2.87</v>
      </c>
      <c r="F25" s="22">
        <v>2.58</v>
      </c>
      <c r="G25" s="22">
        <v>2.08</v>
      </c>
      <c r="H25" s="22">
        <v>1.53</v>
      </c>
      <c r="I25" s="22">
        <v>1.01</v>
      </c>
      <c r="J25" s="22">
        <v>1.36</v>
      </c>
      <c r="K25" s="22">
        <v>1.36</v>
      </c>
      <c r="L25" s="22">
        <v>1.04</v>
      </c>
      <c r="M25" s="22">
        <v>0.8</v>
      </c>
      <c r="N25" s="22">
        <v>0.77</v>
      </c>
      <c r="O25" s="23">
        <f t="shared" si="0"/>
        <v>1.5399999999999998</v>
      </c>
      <c r="P25" s="4">
        <f t="shared" ca="1" si="1"/>
        <v>200</v>
      </c>
      <c r="Q25" s="4">
        <f ca="1">DAYS360(TODAY(),CONCATENATE("31.12.",Q2))</f>
        <v>160</v>
      </c>
      <c r="R25" s="23">
        <f t="shared" ca="1" si="2"/>
        <v>2.1788888888888889</v>
      </c>
      <c r="S25" s="5">
        <f t="shared" ca="1" si="3"/>
        <v>0.41486291486291504</v>
      </c>
    </row>
    <row r="26" spans="1:19" x14ac:dyDescent="0.25">
      <c r="A26" t="s">
        <v>46</v>
      </c>
      <c r="B26" t="s">
        <v>47</v>
      </c>
      <c r="C26" s="21">
        <v>0.42</v>
      </c>
      <c r="D26" s="21">
        <v>0.4</v>
      </c>
      <c r="E26" s="22">
        <v>0.37</v>
      </c>
      <c r="F26" s="22">
        <v>0.33</v>
      </c>
      <c r="G26" s="22">
        <v>0.28000000000000003</v>
      </c>
      <c r="H26" s="22">
        <v>0.14000000000000001</v>
      </c>
      <c r="I26" s="22">
        <v>0.56000000000000005</v>
      </c>
      <c r="J26" s="22">
        <v>0.55000000000000004</v>
      </c>
      <c r="K26" s="22">
        <v>0.42</v>
      </c>
      <c r="L26" s="22">
        <v>0.38</v>
      </c>
      <c r="M26" s="22">
        <v>0.35</v>
      </c>
      <c r="N26" s="22">
        <v>0.28000000000000003</v>
      </c>
      <c r="O26" s="23">
        <f t="shared" si="0"/>
        <v>0.36599999999999999</v>
      </c>
      <c r="P26" s="4">
        <f t="shared" ca="1" si="1"/>
        <v>200</v>
      </c>
      <c r="Q26" s="4">
        <f ca="1">DAYS360(TODAY(),CONCATENATE("31.12.",Q2))</f>
        <v>160</v>
      </c>
      <c r="R26" s="23">
        <f t="shared" ca="1" si="2"/>
        <v>0.41111111111111109</v>
      </c>
      <c r="S26" s="5">
        <f t="shared" ca="1" si="3"/>
        <v>0.12325440194292647</v>
      </c>
    </row>
    <row r="27" spans="1:19" x14ac:dyDescent="0.25">
      <c r="A27" t="s">
        <v>48</v>
      </c>
      <c r="B27" t="s">
        <v>49</v>
      </c>
      <c r="C27" s="21">
        <v>2</v>
      </c>
      <c r="D27" s="21">
        <v>1.89</v>
      </c>
      <c r="E27" s="22">
        <v>1.8</v>
      </c>
      <c r="F27" s="22">
        <v>1.72</v>
      </c>
      <c r="G27" s="22">
        <v>1.68</v>
      </c>
      <c r="H27" s="22">
        <v>1.68</v>
      </c>
      <c r="I27" s="22">
        <v>1.66</v>
      </c>
      <c r="J27" s="22">
        <v>1.6</v>
      </c>
      <c r="K27" s="22">
        <v>1.44</v>
      </c>
      <c r="L27" s="22">
        <v>1.27</v>
      </c>
      <c r="M27" s="22">
        <v>1.1299999999999999</v>
      </c>
      <c r="N27" s="22"/>
      <c r="O27" s="23">
        <f t="shared" si="0"/>
        <v>1.553333333333333</v>
      </c>
      <c r="P27" s="4">
        <f t="shared" ca="1" si="1"/>
        <v>200</v>
      </c>
      <c r="Q27" s="4">
        <f ca="1">DAYS360(TODAY(),CONCATENATE("31.12.",Q2))</f>
        <v>160</v>
      </c>
      <c r="R27" s="23">
        <f t="shared" ca="1" si="2"/>
        <v>1.951111111111111</v>
      </c>
      <c r="S27" s="5">
        <f t="shared" ca="1" si="3"/>
        <v>0.2560801144492133</v>
      </c>
    </row>
    <row r="28" spans="1:19" x14ac:dyDescent="0.25">
      <c r="A28" t="s">
        <v>50</v>
      </c>
      <c r="B28" t="s">
        <v>51</v>
      </c>
      <c r="C28" s="21">
        <v>0.114</v>
      </c>
      <c r="D28" s="21">
        <v>0.11</v>
      </c>
      <c r="E28" s="22">
        <v>0.1</v>
      </c>
      <c r="F28" s="22">
        <v>9.5000000000000001E-2</v>
      </c>
      <c r="G28" s="22">
        <v>8.8999999999999996E-2</v>
      </c>
      <c r="H28" s="22">
        <v>8.3000000000000004E-2</v>
      </c>
      <c r="I28" s="22">
        <v>5.6000000000000001E-2</v>
      </c>
      <c r="J28" s="22">
        <v>7.4999999999999997E-2</v>
      </c>
      <c r="K28" s="22">
        <v>6.8000000000000005E-2</v>
      </c>
      <c r="L28" s="22">
        <v>6.0999999999999999E-2</v>
      </c>
      <c r="M28" s="22">
        <v>0.04</v>
      </c>
      <c r="N28" s="22">
        <v>0.02</v>
      </c>
      <c r="O28" s="23">
        <f t="shared" si="0"/>
        <v>6.8700000000000011E-2</v>
      </c>
      <c r="P28" s="4">
        <f t="shared" ca="1" si="1"/>
        <v>200</v>
      </c>
      <c r="Q28" s="4">
        <f ca="1">DAYS360(TODAY(),CONCATENATE("31.12.",Q2))</f>
        <v>160</v>
      </c>
      <c r="R28" s="23">
        <f t="shared" ca="1" si="2"/>
        <v>0.11222222222222222</v>
      </c>
      <c r="S28" s="5">
        <f t="shared" ca="1" si="3"/>
        <v>0.63351124049813978</v>
      </c>
    </row>
    <row r="29" spans="1:19" x14ac:dyDescent="0.25">
      <c r="A29" t="s">
        <v>52</v>
      </c>
      <c r="B29" t="s">
        <v>53</v>
      </c>
      <c r="C29" s="21">
        <v>1.18</v>
      </c>
      <c r="D29" s="21">
        <v>1.1000000000000001</v>
      </c>
      <c r="E29" s="22">
        <v>1.05</v>
      </c>
      <c r="F29" s="22">
        <v>0.97</v>
      </c>
      <c r="G29" s="22">
        <v>0.9</v>
      </c>
      <c r="H29" s="22">
        <v>0.83</v>
      </c>
      <c r="I29" s="22">
        <v>0.46</v>
      </c>
      <c r="J29" s="22">
        <v>0.77</v>
      </c>
      <c r="K29" s="22">
        <v>0.75</v>
      </c>
      <c r="L29" s="22">
        <v>0.96</v>
      </c>
      <c r="M29" s="22">
        <v>0.66</v>
      </c>
      <c r="N29" s="22">
        <v>0.63</v>
      </c>
      <c r="O29" s="23">
        <f t="shared" si="0"/>
        <v>0.79800000000000004</v>
      </c>
      <c r="P29" s="4">
        <f t="shared" ca="1" si="1"/>
        <v>200</v>
      </c>
      <c r="Q29" s="4">
        <f ca="1">DAYS360(TODAY(),CONCATENATE("31.12.",Q2))</f>
        <v>160</v>
      </c>
      <c r="R29" s="23">
        <f t="shared" ca="1" si="2"/>
        <v>1.1444444444444444</v>
      </c>
      <c r="S29" s="5">
        <f t="shared" ca="1" si="3"/>
        <v>0.43414090782511816</v>
      </c>
    </row>
    <row r="30" spans="1:19" x14ac:dyDescent="0.25">
      <c r="A30" t="s">
        <v>54</v>
      </c>
      <c r="B30" t="s">
        <v>55</v>
      </c>
      <c r="C30" s="21">
        <v>1.88</v>
      </c>
      <c r="D30" s="21">
        <v>1.85</v>
      </c>
      <c r="E30" s="22">
        <v>1.81</v>
      </c>
      <c r="F30" s="22">
        <v>1.77</v>
      </c>
      <c r="G30" s="22">
        <v>1.72</v>
      </c>
      <c r="H30" s="22">
        <v>1.68</v>
      </c>
      <c r="I30" s="22">
        <v>1.65</v>
      </c>
      <c r="J30" s="22">
        <v>1.61</v>
      </c>
      <c r="K30" s="22">
        <v>1.47</v>
      </c>
      <c r="L30" s="22">
        <v>1.35</v>
      </c>
      <c r="M30" s="22">
        <v>1.3</v>
      </c>
      <c r="N30" s="22">
        <v>1.26</v>
      </c>
      <c r="O30" s="23">
        <f t="shared" si="0"/>
        <v>1.5619999999999998</v>
      </c>
      <c r="P30" s="4">
        <f t="shared" ca="1" si="1"/>
        <v>200</v>
      </c>
      <c r="Q30" s="4">
        <f ca="1">DAYS360(TODAY(),CONCATENATE("31.12.",Q2))</f>
        <v>160</v>
      </c>
      <c r="R30" s="23">
        <f t="shared" ca="1" si="2"/>
        <v>1.8666666666666665</v>
      </c>
      <c r="S30" s="5">
        <f t="shared" ca="1" si="3"/>
        <v>0.19504908237302598</v>
      </c>
    </row>
    <row r="31" spans="1:19" x14ac:dyDescent="0.25">
      <c r="A31" t="s">
        <v>56</v>
      </c>
      <c r="B31" t="s">
        <v>57</v>
      </c>
      <c r="C31" s="21">
        <v>4.4000000000000004</v>
      </c>
      <c r="D31" s="21">
        <v>4.17</v>
      </c>
      <c r="E31" s="22">
        <v>3.9</v>
      </c>
      <c r="F31" s="22">
        <v>3.51</v>
      </c>
      <c r="G31" s="22">
        <v>3.09</v>
      </c>
      <c r="H31" s="22">
        <v>2.84</v>
      </c>
      <c r="I31" s="22">
        <v>2.66</v>
      </c>
      <c r="J31" s="22">
        <v>2.5299999999999998</v>
      </c>
      <c r="K31" s="22">
        <v>2.2599999999999998</v>
      </c>
      <c r="L31" s="22">
        <v>2.0099999999999998</v>
      </c>
      <c r="M31" s="22">
        <v>1.75</v>
      </c>
      <c r="N31" s="22">
        <v>1.53</v>
      </c>
      <c r="O31" s="23">
        <f t="shared" si="0"/>
        <v>2.6079999999999997</v>
      </c>
      <c r="P31" s="4">
        <f t="shared" ca="1" si="1"/>
        <v>200</v>
      </c>
      <c r="Q31" s="4">
        <f ca="1">DAYS360(TODAY(),CONCATENATE("31.12.",Q2))</f>
        <v>160</v>
      </c>
      <c r="R31" s="23">
        <f t="shared" ca="1" si="2"/>
        <v>4.2977777777777781</v>
      </c>
      <c r="S31" s="5">
        <f t="shared" ca="1" si="3"/>
        <v>0.64792092706203164</v>
      </c>
    </row>
    <row r="32" spans="1:19" x14ac:dyDescent="0.25">
      <c r="A32" t="s">
        <v>58</v>
      </c>
      <c r="B32" t="s">
        <v>59</v>
      </c>
      <c r="C32" s="21">
        <v>1.28</v>
      </c>
      <c r="D32" s="21">
        <v>1.22</v>
      </c>
      <c r="E32" s="22">
        <v>1.1200000000000001</v>
      </c>
      <c r="F32" s="22">
        <v>1.02</v>
      </c>
      <c r="G32" s="22">
        <v>0.94</v>
      </c>
      <c r="H32" s="22">
        <v>0.88</v>
      </c>
      <c r="I32" s="22">
        <v>0.82</v>
      </c>
      <c r="J32" s="22">
        <v>0.76</v>
      </c>
      <c r="K32" s="22">
        <v>0.68</v>
      </c>
      <c r="L32" s="22">
        <v>0.62</v>
      </c>
      <c r="M32" s="22">
        <v>0.56000000000000005</v>
      </c>
      <c r="N32" s="22">
        <v>0.5</v>
      </c>
      <c r="O32" s="23">
        <f t="shared" si="0"/>
        <v>0.79</v>
      </c>
      <c r="P32" s="4">
        <f t="shared" ca="1" si="1"/>
        <v>200</v>
      </c>
      <c r="Q32" s="4">
        <f ca="1">DAYS360(TODAY(),CONCATENATE("31.12.",Q2))</f>
        <v>160</v>
      </c>
      <c r="R32" s="23">
        <f t="shared" ca="1" si="2"/>
        <v>1.2533333333333334</v>
      </c>
      <c r="S32" s="5">
        <f t="shared" ca="1" si="3"/>
        <v>0.58649789029535859</v>
      </c>
    </row>
    <row r="33" spans="1:19" x14ac:dyDescent="0.25">
      <c r="A33" t="s">
        <v>60</v>
      </c>
      <c r="B33" t="s">
        <v>61</v>
      </c>
      <c r="C33" s="21">
        <v>1.58</v>
      </c>
      <c r="D33" s="21">
        <v>1.46</v>
      </c>
      <c r="E33" s="22">
        <v>1.33</v>
      </c>
      <c r="F33" s="22">
        <v>1.22</v>
      </c>
      <c r="G33" s="22">
        <v>1.1399999999999999</v>
      </c>
      <c r="H33" s="22">
        <v>1.01</v>
      </c>
      <c r="I33" s="22">
        <v>0.86</v>
      </c>
      <c r="J33" s="22">
        <v>0.78</v>
      </c>
      <c r="K33" s="22">
        <v>0.7</v>
      </c>
      <c r="L33" s="22">
        <v>0.63</v>
      </c>
      <c r="M33" s="22">
        <v>0.56000000000000005</v>
      </c>
      <c r="N33" s="22">
        <v>0.48</v>
      </c>
      <c r="O33" s="23">
        <f t="shared" si="0"/>
        <v>0.87100000000000011</v>
      </c>
      <c r="P33" s="4">
        <f t="shared" ca="1" si="1"/>
        <v>200</v>
      </c>
      <c r="Q33" s="4">
        <f ca="1">DAYS360(TODAY(),CONCATENATE("31.12.",Q2))</f>
        <v>160</v>
      </c>
      <c r="R33" s="23">
        <f t="shared" ca="1" si="2"/>
        <v>1.5266666666666668</v>
      </c>
      <c r="S33" s="5">
        <f t="shared" ca="1" si="3"/>
        <v>0.75277458859548418</v>
      </c>
    </row>
    <row r="34" spans="1:19" x14ac:dyDescent="0.25">
      <c r="A34" t="s">
        <v>62</v>
      </c>
      <c r="B34" t="s">
        <v>63</v>
      </c>
      <c r="C34" s="21">
        <v>1.51</v>
      </c>
      <c r="D34" s="21">
        <v>1.41</v>
      </c>
      <c r="E34" s="22">
        <v>1.28</v>
      </c>
      <c r="F34" s="22">
        <v>1.21</v>
      </c>
      <c r="G34" s="22">
        <v>0.9</v>
      </c>
      <c r="H34" s="22">
        <v>0.6</v>
      </c>
      <c r="I34" s="22">
        <v>0.6</v>
      </c>
      <c r="J34" s="22">
        <v>1.68</v>
      </c>
      <c r="K34" s="22">
        <v>1.59</v>
      </c>
      <c r="L34" s="22">
        <v>1.46</v>
      </c>
      <c r="M34" s="22">
        <v>1.34</v>
      </c>
      <c r="N34" s="22">
        <v>1.34</v>
      </c>
      <c r="O34" s="23">
        <f t="shared" si="0"/>
        <v>1.2</v>
      </c>
      <c r="P34" s="4">
        <f t="shared" ca="1" si="1"/>
        <v>200</v>
      </c>
      <c r="Q34" s="4">
        <f ca="1">DAYS360(TODAY(),CONCATENATE("31.12.",Q2))</f>
        <v>160</v>
      </c>
      <c r="R34" s="23">
        <f t="shared" ca="1" si="2"/>
        <v>1.4655555555555555</v>
      </c>
      <c r="S34" s="5">
        <f t="shared" ca="1" si="3"/>
        <v>0.22129629629629632</v>
      </c>
    </row>
    <row r="35" spans="1:19" x14ac:dyDescent="0.25">
      <c r="A35" t="s">
        <v>64</v>
      </c>
      <c r="B35" t="s">
        <v>65</v>
      </c>
      <c r="C35" s="21">
        <v>2.87</v>
      </c>
      <c r="D35" s="21">
        <v>2.68</v>
      </c>
      <c r="E35" s="22">
        <v>2.46</v>
      </c>
      <c r="F35" s="22">
        <v>2.1800000000000002</v>
      </c>
      <c r="G35" s="22">
        <v>1.85</v>
      </c>
      <c r="H35" s="22">
        <v>1.74</v>
      </c>
      <c r="I35" s="22">
        <v>1.66</v>
      </c>
      <c r="J35" s="22">
        <v>1.55</v>
      </c>
      <c r="K35" s="22">
        <v>1.37</v>
      </c>
      <c r="L35" s="22">
        <v>1.28</v>
      </c>
      <c r="M35" s="22">
        <v>1.1399999999999999</v>
      </c>
      <c r="N35" s="22">
        <v>1.06</v>
      </c>
      <c r="O35" s="23">
        <f t="shared" si="0"/>
        <v>1.6290000000000002</v>
      </c>
      <c r="P35" s="4">
        <f t="shared" ca="1" si="1"/>
        <v>200</v>
      </c>
      <c r="Q35" s="4">
        <f ca="1">DAYS360(TODAY(),CONCATENATE("31.12.",Q2))</f>
        <v>160</v>
      </c>
      <c r="R35" s="23">
        <f t="shared" ca="1" si="2"/>
        <v>2.7855555555555558</v>
      </c>
      <c r="S35" s="5">
        <f t="shared" ca="1" si="3"/>
        <v>0.70997885546688488</v>
      </c>
    </row>
    <row r="36" spans="1:19" x14ac:dyDescent="0.25">
      <c r="A36" t="s">
        <v>66</v>
      </c>
      <c r="B36" t="s">
        <v>67</v>
      </c>
      <c r="C36" s="21">
        <v>0.86</v>
      </c>
      <c r="D36" s="21">
        <v>0.89</v>
      </c>
      <c r="E36" s="22">
        <v>0.79</v>
      </c>
      <c r="F36" s="22">
        <v>0.7</v>
      </c>
      <c r="G36" s="22">
        <v>0.61</v>
      </c>
      <c r="H36" s="22">
        <v>0.46</v>
      </c>
      <c r="I36" s="22">
        <v>0.61</v>
      </c>
      <c r="J36" s="22">
        <v>1.24</v>
      </c>
      <c r="K36" s="22">
        <v>1.1499999999999999</v>
      </c>
      <c r="L36" s="22">
        <v>1.03</v>
      </c>
      <c r="M36" s="22">
        <v>0.91</v>
      </c>
      <c r="N36" s="22">
        <v>0.82</v>
      </c>
      <c r="O36" s="23">
        <f t="shared" si="0"/>
        <v>0.83200000000000007</v>
      </c>
      <c r="P36" s="4">
        <f t="shared" ca="1" si="1"/>
        <v>200</v>
      </c>
      <c r="Q36" s="4">
        <f ca="1">DAYS360(TODAY(),CONCATENATE("31.12.",Q2))</f>
        <v>160</v>
      </c>
      <c r="R36" s="23">
        <f t="shared" ca="1" si="2"/>
        <v>0.87333333333333329</v>
      </c>
      <c r="S36" s="5">
        <f t="shared" ca="1" si="3"/>
        <v>4.9679487179487003E-2</v>
      </c>
    </row>
    <row r="37" spans="1:19" x14ac:dyDescent="0.25">
      <c r="A37" t="s">
        <v>68</v>
      </c>
      <c r="B37" t="s">
        <v>69</v>
      </c>
      <c r="C37" s="21">
        <v>2.39</v>
      </c>
      <c r="D37" s="21">
        <v>2.2400000000000002</v>
      </c>
      <c r="E37" s="22">
        <v>2.0499999999999998</v>
      </c>
      <c r="F37" s="22">
        <v>1.77</v>
      </c>
      <c r="G37" s="22">
        <v>1.4</v>
      </c>
      <c r="H37" s="22">
        <v>1.4</v>
      </c>
      <c r="I37" s="22">
        <v>1.05</v>
      </c>
      <c r="J37" s="22">
        <v>1.4</v>
      </c>
      <c r="K37" s="22">
        <v>1.4</v>
      </c>
      <c r="L37" s="22">
        <v>1.3</v>
      </c>
      <c r="M37" s="22">
        <v>1</v>
      </c>
      <c r="N37" s="22">
        <v>1</v>
      </c>
      <c r="O37" s="23">
        <f t="shared" si="0"/>
        <v>1.377</v>
      </c>
      <c r="P37" s="4">
        <f t="shared" ca="1" si="1"/>
        <v>200</v>
      </c>
      <c r="Q37" s="4">
        <f ca="1">DAYS360(TODAY(),CONCATENATE("31.12.",Q2))</f>
        <v>160</v>
      </c>
      <c r="R37" s="23">
        <f t="shared" ca="1" si="2"/>
        <v>2.3233333333333337</v>
      </c>
      <c r="S37" s="5">
        <f t="shared" ca="1" si="3"/>
        <v>0.68724279835390978</v>
      </c>
    </row>
    <row r="38" spans="1:19" x14ac:dyDescent="0.25">
      <c r="A38" t="s">
        <v>70</v>
      </c>
      <c r="B38" t="s">
        <v>71</v>
      </c>
      <c r="C38" s="21">
        <v>4.59</v>
      </c>
      <c r="D38" s="21">
        <v>4.18</v>
      </c>
      <c r="E38" s="22">
        <v>3.7</v>
      </c>
      <c r="F38" s="22">
        <v>3.3</v>
      </c>
      <c r="G38" s="22">
        <v>2.9</v>
      </c>
      <c r="H38" s="22">
        <v>2.5</v>
      </c>
      <c r="I38" s="22">
        <v>2.15</v>
      </c>
      <c r="J38" s="22">
        <v>1.9</v>
      </c>
      <c r="K38" s="22">
        <v>1.5</v>
      </c>
      <c r="L38" s="22">
        <v>1.1000000000000001</v>
      </c>
      <c r="M38" s="22">
        <v>0.78</v>
      </c>
      <c r="N38" s="22">
        <v>0.7</v>
      </c>
      <c r="O38" s="23">
        <f t="shared" si="0"/>
        <v>2.0529999999999999</v>
      </c>
      <c r="P38" s="4">
        <f t="shared" ca="1" si="1"/>
        <v>200</v>
      </c>
      <c r="Q38" s="4">
        <f ca="1">DAYS360(TODAY(),CONCATENATE("31.12.",Q2))</f>
        <v>160</v>
      </c>
      <c r="R38" s="23">
        <f t="shared" ca="1" si="2"/>
        <v>4.4077777777777776</v>
      </c>
      <c r="S38" s="5">
        <f t="shared" ca="1" si="3"/>
        <v>1.1469935595605345</v>
      </c>
    </row>
    <row r="39" spans="1:19" x14ac:dyDescent="0.25">
      <c r="A39" t="s">
        <v>72</v>
      </c>
      <c r="B39" t="s">
        <v>73</v>
      </c>
      <c r="C39" s="21">
        <v>1.7</v>
      </c>
      <c r="D39" s="21">
        <v>1.57</v>
      </c>
      <c r="E39" s="22">
        <v>1.44</v>
      </c>
      <c r="F39" s="22">
        <v>1.2</v>
      </c>
      <c r="G39" s="22">
        <v>1</v>
      </c>
      <c r="H39" s="22">
        <v>0.2</v>
      </c>
      <c r="I39" s="22">
        <v>0.2</v>
      </c>
      <c r="J39" s="22">
        <v>1.52</v>
      </c>
      <c r="K39" s="22">
        <v>1.48</v>
      </c>
      <c r="L39" s="22">
        <v>1.36</v>
      </c>
      <c r="M39" s="22">
        <v>1.36</v>
      </c>
      <c r="N39" s="22">
        <v>1.36</v>
      </c>
      <c r="O39" s="23">
        <f t="shared" si="0"/>
        <v>1.1119999999999999</v>
      </c>
      <c r="P39" s="4">
        <f t="shared" ca="1" si="1"/>
        <v>200</v>
      </c>
      <c r="Q39" s="4">
        <f ca="1">DAYS360(TODAY(),CONCATENATE("31.12.",Q2))</f>
        <v>160</v>
      </c>
      <c r="R39" s="23">
        <f t="shared" ca="1" si="2"/>
        <v>1.6422222222222222</v>
      </c>
      <c r="S39" s="5">
        <f t="shared" ca="1" si="3"/>
        <v>0.47681854516386912</v>
      </c>
    </row>
    <row r="40" spans="1:19" x14ac:dyDescent="0.25">
      <c r="A40" t="s">
        <v>74</v>
      </c>
      <c r="B40" t="s">
        <v>75</v>
      </c>
      <c r="C40" s="21">
        <v>2.86</v>
      </c>
      <c r="D40" s="21">
        <v>2.69</v>
      </c>
      <c r="E40" s="22">
        <v>2.59</v>
      </c>
      <c r="F40" s="22">
        <v>2.4</v>
      </c>
      <c r="G40" s="22">
        <v>2.25</v>
      </c>
      <c r="H40" s="22">
        <v>2.11</v>
      </c>
      <c r="I40" s="22">
        <v>1.93</v>
      </c>
      <c r="J40" s="22">
        <v>1.79</v>
      </c>
      <c r="K40" s="22">
        <v>1.62</v>
      </c>
      <c r="L40" s="22">
        <v>1.46</v>
      </c>
      <c r="M40" s="22">
        <v>1.27</v>
      </c>
      <c r="N40" s="22">
        <v>1.0900000000000001</v>
      </c>
      <c r="O40" s="23">
        <f t="shared" si="0"/>
        <v>1.8510000000000002</v>
      </c>
      <c r="P40" s="4">
        <f t="shared" ca="1" si="1"/>
        <v>200</v>
      </c>
      <c r="Q40" s="4">
        <f ca="1">DAYS360(TODAY(),CONCATENATE("31.12.",Q2))</f>
        <v>160</v>
      </c>
      <c r="R40" s="23">
        <f t="shared" ca="1" si="2"/>
        <v>2.7844444444444445</v>
      </c>
      <c r="S40" s="5">
        <f t="shared" ca="1" si="3"/>
        <v>0.50429197430818173</v>
      </c>
    </row>
    <row r="41" spans="1:19" x14ac:dyDescent="0.25">
      <c r="A41" t="s">
        <v>76</v>
      </c>
      <c r="B41" t="s">
        <v>77</v>
      </c>
      <c r="C41" s="21">
        <v>2.25</v>
      </c>
      <c r="D41" s="21">
        <v>2.13</v>
      </c>
      <c r="E41" s="22">
        <v>2.0499999999999998</v>
      </c>
      <c r="F41" s="22">
        <v>0.5</v>
      </c>
      <c r="G41" s="22">
        <v>0</v>
      </c>
      <c r="H41" s="22">
        <v>0</v>
      </c>
      <c r="I41" s="22"/>
      <c r="J41" s="22"/>
      <c r="K41" s="22"/>
      <c r="L41" s="22"/>
      <c r="M41" s="22"/>
      <c r="N41" s="22"/>
      <c r="O41" s="23">
        <f t="shared" si="0"/>
        <v>0.63749999999999996</v>
      </c>
      <c r="P41" s="4">
        <f t="shared" ca="1" si="1"/>
        <v>200</v>
      </c>
      <c r="Q41" s="4">
        <f ca="1">DAYS360(TODAY(),CONCATENATE("31.12.",Q2))</f>
        <v>160</v>
      </c>
      <c r="R41" s="23">
        <f t="shared" ca="1" si="2"/>
        <v>2.1966666666666668</v>
      </c>
      <c r="S41" s="5">
        <f t="shared" ca="1" si="3"/>
        <v>2.4457516339869283</v>
      </c>
    </row>
    <row r="42" spans="1:19" x14ac:dyDescent="0.25">
      <c r="A42" t="s">
        <v>78</v>
      </c>
      <c r="B42" t="s">
        <v>79</v>
      </c>
      <c r="C42" s="21">
        <v>3.55</v>
      </c>
      <c r="D42" s="21">
        <v>3.3</v>
      </c>
      <c r="E42" s="22">
        <v>3.12</v>
      </c>
      <c r="F42" s="22">
        <v>2.87</v>
      </c>
      <c r="G42" s="22">
        <v>2.5299999999999998</v>
      </c>
      <c r="H42" s="22">
        <v>2.2599999999999998</v>
      </c>
      <c r="I42" s="22">
        <v>2.0499999999999998</v>
      </c>
      <c r="J42" s="22">
        <v>1.63</v>
      </c>
      <c r="K42" s="22">
        <v>1.5</v>
      </c>
      <c r="L42" s="22">
        <v>1</v>
      </c>
      <c r="M42" s="22">
        <v>0.67</v>
      </c>
      <c r="N42" s="22">
        <v>0.55000000000000004</v>
      </c>
      <c r="O42" s="23">
        <f t="shared" si="0"/>
        <v>1.8180000000000001</v>
      </c>
      <c r="P42" s="4">
        <f t="shared" ca="1" si="1"/>
        <v>200</v>
      </c>
      <c r="Q42" s="4">
        <f ca="1">DAYS360(TODAY(),CONCATENATE("31.12.",Q2))</f>
        <v>160</v>
      </c>
      <c r="R42" s="23">
        <f t="shared" ca="1" si="2"/>
        <v>3.4388888888888891</v>
      </c>
      <c r="S42" s="5">
        <f t="shared" ca="1" si="3"/>
        <v>0.89157804669355833</v>
      </c>
    </row>
    <row r="43" spans="1:19" x14ac:dyDescent="0.25">
      <c r="A43" t="s">
        <v>80</v>
      </c>
      <c r="B43" t="s">
        <v>81</v>
      </c>
      <c r="C43" s="21">
        <v>1.8</v>
      </c>
      <c r="D43" s="21">
        <v>1.75</v>
      </c>
      <c r="E43" s="22">
        <v>1.73</v>
      </c>
      <c r="F43" s="22">
        <v>1.68</v>
      </c>
      <c r="G43" s="22">
        <v>1.52</v>
      </c>
      <c r="H43" s="22">
        <v>1.52</v>
      </c>
      <c r="I43" s="22">
        <v>1.52</v>
      </c>
      <c r="J43" s="22">
        <v>1.52</v>
      </c>
      <c r="K43" s="22">
        <v>1.52</v>
      </c>
      <c r="L43" s="22">
        <v>1.52</v>
      </c>
      <c r="M43" s="22">
        <v>1.52</v>
      </c>
      <c r="N43" s="22">
        <v>1.49</v>
      </c>
      <c r="O43" s="23">
        <f t="shared" si="0"/>
        <v>1.5539999999999998</v>
      </c>
      <c r="P43" s="4">
        <f t="shared" ca="1" si="1"/>
        <v>200</v>
      </c>
      <c r="Q43" s="4">
        <f ca="1">DAYS360(TODAY(),CONCATENATE("31.12.",Q2))</f>
        <v>160</v>
      </c>
      <c r="R43" s="23">
        <f t="shared" ca="1" si="2"/>
        <v>1.7777777777777777</v>
      </c>
      <c r="S43" s="5">
        <f t="shared" ca="1" si="3"/>
        <v>0.14400114400114417</v>
      </c>
    </row>
    <row r="44" spans="1:19" x14ac:dyDescent="0.25">
      <c r="A44" t="s">
        <v>82</v>
      </c>
      <c r="B44" t="s">
        <v>83</v>
      </c>
      <c r="C44" s="21">
        <v>1.08</v>
      </c>
      <c r="D44" s="21">
        <v>1.05</v>
      </c>
      <c r="E44" s="22">
        <v>0.92</v>
      </c>
      <c r="F44" s="22">
        <v>0.8</v>
      </c>
      <c r="G44" s="22">
        <v>0.64</v>
      </c>
      <c r="H44" s="22">
        <v>0.52</v>
      </c>
      <c r="I44" s="22">
        <v>0.52</v>
      </c>
      <c r="J44" s="22">
        <v>0.44</v>
      </c>
      <c r="K44" s="22">
        <v>0.4</v>
      </c>
      <c r="L44" s="22">
        <v>0.35</v>
      </c>
      <c r="M44" s="22">
        <v>3.4</v>
      </c>
      <c r="N44" s="22">
        <v>0.16</v>
      </c>
      <c r="O44" s="23">
        <f t="shared" si="0"/>
        <v>0.81500000000000006</v>
      </c>
      <c r="P44" s="4">
        <f t="shared" ca="1" si="1"/>
        <v>200</v>
      </c>
      <c r="Q44" s="4">
        <f ca="1">DAYS360(TODAY(),CONCATENATE("31.12.",Q2))</f>
        <v>160</v>
      </c>
      <c r="R44" s="23">
        <f t="shared" ca="1" si="2"/>
        <v>1.0666666666666667</v>
      </c>
      <c r="S44" s="5">
        <f t="shared" ca="1" si="3"/>
        <v>0.30879345603271968</v>
      </c>
    </row>
    <row r="45" spans="1:19" x14ac:dyDescent="0.25">
      <c r="A45" t="s">
        <v>84</v>
      </c>
      <c r="B45" t="s">
        <v>85</v>
      </c>
      <c r="C45" s="21">
        <v>0.63</v>
      </c>
      <c r="D45" s="21">
        <v>0.57999999999999996</v>
      </c>
      <c r="E45" s="22">
        <v>0.54</v>
      </c>
      <c r="F45" s="22">
        <v>1</v>
      </c>
      <c r="G45" s="22">
        <v>1.1599999999999999</v>
      </c>
      <c r="H45" s="22">
        <v>1.1599999999999999</v>
      </c>
      <c r="I45" s="22">
        <v>1.1599999999999999</v>
      </c>
      <c r="J45" s="22">
        <v>1.1200000000000001</v>
      </c>
      <c r="K45" s="22">
        <v>1.04</v>
      </c>
      <c r="L45" s="22">
        <v>0.96</v>
      </c>
      <c r="M45" s="22">
        <v>0.87</v>
      </c>
      <c r="N45" s="22"/>
      <c r="O45" s="23">
        <f t="shared" si="0"/>
        <v>1.0011111111111111</v>
      </c>
      <c r="P45" s="4">
        <f t="shared" ca="1" si="1"/>
        <v>200</v>
      </c>
      <c r="Q45" s="4">
        <f ca="1">DAYS360(TODAY(),CONCATENATE("31.12.",Q2))</f>
        <v>160</v>
      </c>
      <c r="R45" s="23">
        <f t="shared" ca="1" si="2"/>
        <v>0.60777777777777775</v>
      </c>
      <c r="S45" s="5">
        <f t="shared" ca="1" si="3"/>
        <v>-0.39289678135405104</v>
      </c>
    </row>
    <row r="46" spans="1:19" x14ac:dyDescent="0.25">
      <c r="A46" t="s">
        <v>86</v>
      </c>
      <c r="B46" t="s">
        <v>87</v>
      </c>
      <c r="C46" s="21">
        <v>1.88</v>
      </c>
      <c r="D46" s="21">
        <v>1.7</v>
      </c>
      <c r="E46" s="22">
        <v>1.56</v>
      </c>
      <c r="F46" s="22">
        <v>1.28</v>
      </c>
      <c r="G46" s="22">
        <v>1.1399999999999999</v>
      </c>
      <c r="H46" s="22">
        <v>1.08</v>
      </c>
      <c r="I46" s="22">
        <v>1.04</v>
      </c>
      <c r="J46" s="22">
        <v>0.83</v>
      </c>
      <c r="K46" s="22">
        <v>0.55000000000000004</v>
      </c>
      <c r="L46" s="22">
        <v>0.4</v>
      </c>
      <c r="M46" s="22">
        <v>0.34</v>
      </c>
      <c r="N46" s="22">
        <v>0.34</v>
      </c>
      <c r="O46" s="23">
        <f t="shared" si="0"/>
        <v>0.85600000000000009</v>
      </c>
      <c r="P46" s="4">
        <f t="shared" ca="1" si="1"/>
        <v>200</v>
      </c>
      <c r="Q46" s="4">
        <f ca="1">DAYS360(TODAY(),CONCATENATE("31.12.",Q2))</f>
        <v>160</v>
      </c>
      <c r="R46" s="23">
        <f t="shared" ca="1" si="2"/>
        <v>1.7999999999999998</v>
      </c>
      <c r="S46" s="5">
        <f t="shared" ca="1" si="3"/>
        <v>1.1028037383177565</v>
      </c>
    </row>
    <row r="47" spans="1:19" x14ac:dyDescent="0.25">
      <c r="A47" t="s">
        <v>88</v>
      </c>
      <c r="B47" t="s">
        <v>89</v>
      </c>
      <c r="C47" s="21">
        <v>0.46</v>
      </c>
      <c r="D47" s="21">
        <v>0.48</v>
      </c>
      <c r="E47" s="22">
        <v>0.3</v>
      </c>
      <c r="F47" s="22">
        <v>0.24</v>
      </c>
      <c r="G47" s="22">
        <v>0.21</v>
      </c>
      <c r="H47" s="22">
        <v>0.2</v>
      </c>
      <c r="I47" s="22">
        <v>0.05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3">
        <f t="shared" si="0"/>
        <v>0.1</v>
      </c>
      <c r="P47" s="4">
        <f t="shared" ca="1" si="1"/>
        <v>200</v>
      </c>
      <c r="Q47" s="4">
        <f ca="1">DAYS360(TODAY(),CONCATENATE("31.12.",Q2))</f>
        <v>160</v>
      </c>
      <c r="R47" s="23">
        <f t="shared" ca="1" si="2"/>
        <v>0.46888888888888891</v>
      </c>
      <c r="S47" s="5">
        <f t="shared" ca="1" si="3"/>
        <v>3.6888888888888891</v>
      </c>
    </row>
    <row r="48" spans="1:19" x14ac:dyDescent="0.25">
      <c r="A48" t="s">
        <v>90</v>
      </c>
      <c r="B48" t="s">
        <v>91</v>
      </c>
      <c r="C48" s="21">
        <v>2.73</v>
      </c>
      <c r="D48" s="21">
        <v>2.5099999999999998</v>
      </c>
      <c r="E48" s="22">
        <v>2.2400000000000002</v>
      </c>
      <c r="F48" s="22">
        <v>2.13</v>
      </c>
      <c r="G48" s="22">
        <v>2.0299999999999998</v>
      </c>
      <c r="H48" s="22">
        <v>1.89</v>
      </c>
      <c r="I48" s="22">
        <v>1.78</v>
      </c>
      <c r="J48" s="22">
        <v>1.65</v>
      </c>
      <c r="K48" s="22">
        <v>1.43</v>
      </c>
      <c r="L48" s="22">
        <v>1.1599999999999999</v>
      </c>
      <c r="M48" s="22">
        <v>1.01</v>
      </c>
      <c r="N48" s="22">
        <v>0.85</v>
      </c>
      <c r="O48" s="23">
        <f t="shared" si="0"/>
        <v>1.6170000000000002</v>
      </c>
      <c r="P48" s="4">
        <f t="shared" ca="1" si="1"/>
        <v>200</v>
      </c>
      <c r="Q48" s="4">
        <f ca="1">DAYS360(TODAY(),CONCATENATE("31.12.",Q2))</f>
        <v>160</v>
      </c>
      <c r="R48" s="23">
        <f t="shared" ca="1" si="2"/>
        <v>2.632222222222222</v>
      </c>
      <c r="S48" s="5">
        <f t="shared" ca="1" si="3"/>
        <v>0.62784305641448457</v>
      </c>
    </row>
    <row r="49" spans="1:19" x14ac:dyDescent="0.25">
      <c r="A49" t="s">
        <v>92</v>
      </c>
      <c r="B49" t="s">
        <v>93</v>
      </c>
      <c r="C49" s="21">
        <v>1.07</v>
      </c>
      <c r="D49" s="21">
        <v>1.03</v>
      </c>
      <c r="E49" s="22">
        <v>0.96</v>
      </c>
      <c r="F49" s="22">
        <v>0.88</v>
      </c>
      <c r="G49" s="22">
        <v>0.8</v>
      </c>
      <c r="H49" s="22">
        <v>0.72</v>
      </c>
      <c r="I49" s="22">
        <v>0.8</v>
      </c>
      <c r="J49" s="22">
        <v>1.28</v>
      </c>
      <c r="K49" s="22">
        <v>1.1599999999999999</v>
      </c>
      <c r="L49" s="22">
        <v>0.96</v>
      </c>
      <c r="M49" s="22">
        <v>0.76</v>
      </c>
      <c r="N49" s="22">
        <v>0.68</v>
      </c>
      <c r="O49" s="23">
        <f t="shared" si="0"/>
        <v>0.9</v>
      </c>
      <c r="P49" s="4">
        <f t="shared" ca="1" si="1"/>
        <v>200</v>
      </c>
      <c r="Q49" s="4">
        <f ca="1">DAYS360(TODAY(),CONCATENATE("31.12.",Q2))</f>
        <v>160</v>
      </c>
      <c r="R49" s="23">
        <f t="shared" ca="1" si="2"/>
        <v>1.0522222222222222</v>
      </c>
      <c r="S49" s="5">
        <f t="shared" ca="1" si="3"/>
        <v>0.16913580246913562</v>
      </c>
    </row>
    <row r="50" spans="1:19" x14ac:dyDescent="0.25">
      <c r="A50" t="s">
        <v>94</v>
      </c>
      <c r="B50" t="s">
        <v>95</v>
      </c>
      <c r="C50" s="21">
        <v>4.04</v>
      </c>
      <c r="D50" s="21">
        <v>3.79</v>
      </c>
      <c r="E50" s="22">
        <v>3.76</v>
      </c>
      <c r="F50" s="22">
        <v>3.24</v>
      </c>
      <c r="G50" s="22">
        <v>2.82</v>
      </c>
      <c r="H50" s="22">
        <v>2.44</v>
      </c>
      <c r="I50" s="22">
        <v>2.2400000000000002</v>
      </c>
      <c r="J50" s="22">
        <v>1.54</v>
      </c>
      <c r="K50" s="22"/>
      <c r="L50" s="22"/>
      <c r="M50" s="22"/>
      <c r="N50" s="22"/>
      <c r="O50" s="23">
        <f t="shared" si="0"/>
        <v>2.6733333333333333</v>
      </c>
      <c r="P50" s="4">
        <f t="shared" ca="1" si="1"/>
        <v>200</v>
      </c>
      <c r="Q50" s="4">
        <f ca="1">DAYS360(TODAY(),CONCATENATE("31.12.",Q2))</f>
        <v>160</v>
      </c>
      <c r="R50" s="23">
        <f t="shared" ca="1" si="2"/>
        <v>3.9288888888888889</v>
      </c>
      <c r="S50" s="5">
        <f t="shared" ca="1" si="3"/>
        <v>0.46965918536990858</v>
      </c>
    </row>
    <row r="51" spans="1:19" x14ac:dyDescent="0.25">
      <c r="A51" t="s">
        <v>96</v>
      </c>
      <c r="B51" t="s">
        <v>97</v>
      </c>
      <c r="C51" s="21">
        <v>2.63</v>
      </c>
      <c r="D51" s="21">
        <v>2.46</v>
      </c>
      <c r="E51" s="22">
        <v>2.29</v>
      </c>
      <c r="F51" s="22">
        <v>2.14</v>
      </c>
      <c r="G51" s="22">
        <v>1.97</v>
      </c>
      <c r="H51" s="22">
        <v>1.8</v>
      </c>
      <c r="I51" s="22">
        <v>1.64</v>
      </c>
      <c r="J51" s="22">
        <v>1.45</v>
      </c>
      <c r="K51" s="22">
        <v>1.28</v>
      </c>
      <c r="L51" s="22">
        <v>1.1499999999999999</v>
      </c>
      <c r="M51" s="22">
        <v>1.03</v>
      </c>
      <c r="N51" s="22">
        <v>0.93</v>
      </c>
      <c r="O51" s="23">
        <f t="shared" si="0"/>
        <v>1.5679999999999998</v>
      </c>
      <c r="P51" s="4">
        <f t="shared" ca="1" si="1"/>
        <v>200</v>
      </c>
      <c r="Q51" s="4">
        <f ca="1">DAYS360(TODAY(),CONCATENATE("31.12.",Q2))</f>
        <v>160</v>
      </c>
      <c r="R51" s="23">
        <f t="shared" ca="1" si="2"/>
        <v>2.5544444444444441</v>
      </c>
      <c r="S51" s="5">
        <f t="shared" ca="1" si="3"/>
        <v>0.62910997732426299</v>
      </c>
    </row>
    <row r="52" spans="1:19" x14ac:dyDescent="0.25">
      <c r="A52" t="s">
        <v>98</v>
      </c>
      <c r="B52" t="s">
        <v>99</v>
      </c>
      <c r="C52" s="21">
        <v>2.21</v>
      </c>
      <c r="D52" s="21">
        <v>2.12</v>
      </c>
      <c r="E52" s="22">
        <v>2.09</v>
      </c>
      <c r="F52" s="22">
        <v>2.0299999999999998</v>
      </c>
      <c r="G52" s="22">
        <v>1.98</v>
      </c>
      <c r="H52" s="22">
        <v>1.93</v>
      </c>
      <c r="I52" s="22">
        <v>1.87</v>
      </c>
      <c r="J52" s="22">
        <v>1.78</v>
      </c>
      <c r="K52" s="22">
        <v>1.67</v>
      </c>
      <c r="L52" s="22">
        <v>1.62</v>
      </c>
      <c r="M52" s="22">
        <v>1.62</v>
      </c>
      <c r="N52" s="22">
        <v>1.54</v>
      </c>
      <c r="O52" s="23">
        <f t="shared" si="0"/>
        <v>1.8129999999999999</v>
      </c>
      <c r="P52" s="4">
        <f t="shared" ca="1" si="1"/>
        <v>200</v>
      </c>
      <c r="Q52" s="4">
        <f ca="1">DAYS360(TODAY(),CONCATENATE("31.12.",Q2))</f>
        <v>160</v>
      </c>
      <c r="R52" s="23">
        <f t="shared" ca="1" si="2"/>
        <v>2.17</v>
      </c>
      <c r="S52" s="5">
        <f t="shared" ca="1" si="3"/>
        <v>0.19691119691119696</v>
      </c>
    </row>
    <row r="53" spans="1:19" x14ac:dyDescent="0.25">
      <c r="A53" t="s">
        <v>100</v>
      </c>
      <c r="B53" t="s">
        <v>101</v>
      </c>
      <c r="C53" s="21">
        <v>1.93</v>
      </c>
      <c r="D53" s="21">
        <v>1.88</v>
      </c>
      <c r="E53" s="22">
        <v>1.59</v>
      </c>
      <c r="F53" s="22">
        <v>1.46</v>
      </c>
      <c r="G53" s="22">
        <v>1.21</v>
      </c>
      <c r="H53" s="22">
        <v>1.0900000000000001</v>
      </c>
      <c r="I53" s="22">
        <v>0.95</v>
      </c>
      <c r="J53" s="22">
        <v>0.88</v>
      </c>
      <c r="K53" s="22">
        <v>0.67</v>
      </c>
      <c r="L53" s="22">
        <v>0.6</v>
      </c>
      <c r="M53" s="22">
        <v>0.52</v>
      </c>
      <c r="N53" s="22">
        <v>0.36</v>
      </c>
      <c r="O53" s="23">
        <f t="shared" si="0"/>
        <v>0.93299999999999983</v>
      </c>
      <c r="P53" s="4">
        <f t="shared" ca="1" si="1"/>
        <v>200</v>
      </c>
      <c r="Q53" s="4">
        <f ca="1">DAYS360(TODAY(),CONCATENATE("31.12.",Q2))</f>
        <v>160</v>
      </c>
      <c r="R53" s="23">
        <f t="shared" ca="1" si="2"/>
        <v>1.9077777777777776</v>
      </c>
      <c r="S53" s="5">
        <f t="shared" ca="1" si="3"/>
        <v>1.0447778968679291</v>
      </c>
    </row>
    <row r="54" spans="1:19" x14ac:dyDescent="0.25">
      <c r="A54" t="s">
        <v>102</v>
      </c>
      <c r="B54" t="s">
        <v>103</v>
      </c>
      <c r="C54" s="21">
        <v>3.52</v>
      </c>
      <c r="D54" s="21">
        <v>3.07</v>
      </c>
      <c r="E54" s="22">
        <v>2.0499999999999998</v>
      </c>
      <c r="F54" s="22">
        <v>2.23</v>
      </c>
      <c r="G54" s="22">
        <v>1.55</v>
      </c>
      <c r="H54" s="22">
        <v>1.07</v>
      </c>
      <c r="I54" s="22">
        <v>0.55000000000000004</v>
      </c>
      <c r="J54" s="22">
        <v>0.35</v>
      </c>
      <c r="K54" s="22"/>
      <c r="L54" s="22"/>
      <c r="M54" s="22"/>
      <c r="N54" s="22"/>
      <c r="O54" s="23">
        <f t="shared" si="0"/>
        <v>1.2999999999999998</v>
      </c>
      <c r="P54" s="4">
        <f t="shared" ca="1" si="1"/>
        <v>200</v>
      </c>
      <c r="Q54" s="4">
        <f ca="1">DAYS360(TODAY(),CONCATENATE("31.12.",Q2))</f>
        <v>160</v>
      </c>
      <c r="R54" s="23">
        <f t="shared" ca="1" si="2"/>
        <v>3.3199999999999994</v>
      </c>
      <c r="S54" s="5">
        <f t="shared" ca="1" si="3"/>
        <v>1.5538461538461537</v>
      </c>
    </row>
    <row r="55" spans="1:19" x14ac:dyDescent="0.25">
      <c r="A55" t="s">
        <v>104</v>
      </c>
      <c r="B55" t="s">
        <v>105</v>
      </c>
      <c r="C55" s="21">
        <v>811</v>
      </c>
      <c r="D55" s="21">
        <v>730</v>
      </c>
      <c r="E55" s="22">
        <v>650</v>
      </c>
      <c r="F55" s="22">
        <v>575</v>
      </c>
      <c r="G55" s="22">
        <v>500</v>
      </c>
      <c r="H55" s="22">
        <v>450</v>
      </c>
      <c r="I55" s="22">
        <v>400</v>
      </c>
      <c r="J55" s="22">
        <v>360</v>
      </c>
      <c r="K55" s="22">
        <v>330</v>
      </c>
      <c r="L55" s="22">
        <v>275</v>
      </c>
      <c r="M55" s="22">
        <v>225</v>
      </c>
      <c r="N55" s="22">
        <v>180</v>
      </c>
      <c r="O55" s="23">
        <f t="shared" si="0"/>
        <v>394.5</v>
      </c>
      <c r="P55" s="4">
        <f t="shared" ca="1" si="1"/>
        <v>200</v>
      </c>
      <c r="Q55" s="4">
        <f ca="1">DAYS360(TODAY(),CONCATENATE("31.12.",Q2))</f>
        <v>160</v>
      </c>
      <c r="R55" s="23">
        <f t="shared" ca="1" si="2"/>
        <v>775</v>
      </c>
      <c r="S55" s="5">
        <f t="shared" ca="1" si="3"/>
        <v>0.96451204055766793</v>
      </c>
    </row>
    <row r="56" spans="1:19" x14ac:dyDescent="0.25">
      <c r="A56" t="s">
        <v>106</v>
      </c>
      <c r="B56" t="s">
        <v>107</v>
      </c>
      <c r="C56" s="21">
        <v>12.7</v>
      </c>
      <c r="D56" s="21">
        <v>11.6</v>
      </c>
      <c r="E56" s="22">
        <v>11.21</v>
      </c>
      <c r="F56" s="22">
        <v>10.38</v>
      </c>
      <c r="G56" s="22">
        <v>8.82</v>
      </c>
      <c r="H56" s="22">
        <v>7.64</v>
      </c>
      <c r="I56" s="22">
        <v>5.61</v>
      </c>
      <c r="J56" s="22">
        <v>5.27</v>
      </c>
      <c r="K56" s="22">
        <v>4.76</v>
      </c>
      <c r="L56" s="22">
        <v>2.64</v>
      </c>
      <c r="M56" s="22">
        <v>0</v>
      </c>
      <c r="N56" s="22">
        <v>0</v>
      </c>
      <c r="O56" s="23">
        <f t="shared" si="0"/>
        <v>5.6330000000000009</v>
      </c>
      <c r="P56" s="4">
        <f t="shared" ca="1" si="1"/>
        <v>200</v>
      </c>
      <c r="Q56" s="4">
        <f ca="1">DAYS360(TODAY(),CONCATENATE("31.12.",Q2))</f>
        <v>160</v>
      </c>
      <c r="R56" s="23">
        <f t="shared" ca="1" si="2"/>
        <v>12.21111111111111</v>
      </c>
      <c r="S56" s="5">
        <f t="shared" ca="1" si="3"/>
        <v>1.1677811310333941</v>
      </c>
    </row>
    <row r="57" spans="1:19" x14ac:dyDescent="0.25">
      <c r="A57" t="s">
        <v>108</v>
      </c>
      <c r="B57" t="s">
        <v>109</v>
      </c>
      <c r="C57" s="21">
        <v>1.44</v>
      </c>
      <c r="D57" s="21">
        <v>1.31</v>
      </c>
      <c r="E57" s="22">
        <v>1.22</v>
      </c>
      <c r="F57" s="22">
        <v>0.95</v>
      </c>
      <c r="G57" s="22">
        <v>0.8</v>
      </c>
      <c r="H57" s="22">
        <v>0.72</v>
      </c>
      <c r="I57" s="22">
        <v>0.53</v>
      </c>
      <c r="J57" s="22">
        <v>0.53</v>
      </c>
      <c r="K57" s="22">
        <v>0.53</v>
      </c>
      <c r="L57" s="22">
        <v>0.5</v>
      </c>
      <c r="M57" s="22">
        <v>0.45</v>
      </c>
      <c r="N57" s="22">
        <v>0.43</v>
      </c>
      <c r="O57" s="23">
        <f t="shared" si="0"/>
        <v>0.66600000000000004</v>
      </c>
      <c r="P57" s="4">
        <f t="shared" ca="1" si="1"/>
        <v>200</v>
      </c>
      <c r="Q57" s="4">
        <f ca="1">DAYS360(TODAY(),CONCATENATE("31.12.",Q2))</f>
        <v>160</v>
      </c>
      <c r="R57" s="23">
        <f t="shared" ca="1" si="2"/>
        <v>1.3822222222222222</v>
      </c>
      <c r="S57" s="5">
        <f t="shared" ca="1" si="3"/>
        <v>1.0754087420754086</v>
      </c>
    </row>
    <row r="58" spans="1:19" x14ac:dyDescent="0.25">
      <c r="A58" t="s">
        <v>110</v>
      </c>
      <c r="B58" t="s">
        <v>111</v>
      </c>
      <c r="C58" s="21">
        <v>2.98</v>
      </c>
      <c r="D58" s="21">
        <v>2.69</v>
      </c>
      <c r="E58" s="22">
        <v>2.5</v>
      </c>
      <c r="F58" s="22">
        <v>2.2999999999999998</v>
      </c>
      <c r="G58" s="22">
        <v>2</v>
      </c>
      <c r="H58" s="22">
        <v>1.8</v>
      </c>
      <c r="I58" s="22">
        <v>1.5</v>
      </c>
      <c r="J58" s="22">
        <v>1.44</v>
      </c>
      <c r="K58" s="22">
        <v>1.38</v>
      </c>
      <c r="L58" s="22">
        <v>1.18</v>
      </c>
      <c r="M58" s="22">
        <v>1</v>
      </c>
      <c r="N58" s="22">
        <v>0.82</v>
      </c>
      <c r="O58" s="23">
        <f t="shared" si="0"/>
        <v>1.5919999999999999</v>
      </c>
      <c r="P58" s="4">
        <f t="shared" ca="1" si="1"/>
        <v>200</v>
      </c>
      <c r="Q58" s="4">
        <f ca="1">DAYS360(TODAY(),CONCATENATE("31.12.",Q2))</f>
        <v>160</v>
      </c>
      <c r="R58" s="23">
        <f t="shared" ca="1" si="2"/>
        <v>2.8511111111111109</v>
      </c>
      <c r="S58" s="5">
        <f t="shared" ca="1" si="3"/>
        <v>0.79089893914014531</v>
      </c>
    </row>
    <row r="59" spans="1:19" x14ac:dyDescent="0.25">
      <c r="A59" t="s">
        <v>112</v>
      </c>
      <c r="B59" t="s">
        <v>113</v>
      </c>
      <c r="C59" s="21">
        <v>3.03</v>
      </c>
      <c r="D59" s="21">
        <v>2.85</v>
      </c>
      <c r="E59" s="22">
        <v>2.8</v>
      </c>
      <c r="F59" s="22">
        <v>2.77</v>
      </c>
      <c r="G59" s="22">
        <v>2.65</v>
      </c>
      <c r="H59" s="22">
        <v>2.5</v>
      </c>
      <c r="I59" s="22">
        <v>2.4</v>
      </c>
      <c r="J59" s="22">
        <v>2.2000000000000002</v>
      </c>
      <c r="K59" s="22">
        <v>2.0699999999999998</v>
      </c>
      <c r="L59" s="22">
        <v>1.75</v>
      </c>
      <c r="M59" s="22">
        <v>1.52</v>
      </c>
      <c r="N59" s="22">
        <v>1.2</v>
      </c>
      <c r="O59" s="23">
        <f t="shared" si="0"/>
        <v>2.1859999999999999</v>
      </c>
      <c r="P59" s="4">
        <f t="shared" ca="1" si="1"/>
        <v>200</v>
      </c>
      <c r="Q59" s="4">
        <f ca="1">DAYS360(TODAY(),CONCATENATE("31.12.",Q2))</f>
        <v>160</v>
      </c>
      <c r="R59" s="23">
        <f t="shared" ca="1" si="2"/>
        <v>2.95</v>
      </c>
      <c r="S59" s="5">
        <f t="shared" ca="1" si="3"/>
        <v>0.34949679780420873</v>
      </c>
    </row>
    <row r="60" spans="1:19" x14ac:dyDescent="0.25">
      <c r="A60" t="s">
        <v>114</v>
      </c>
      <c r="B60" t="s">
        <v>115</v>
      </c>
      <c r="C60" s="21">
        <v>0.55300000000000005</v>
      </c>
      <c r="D60" s="21">
        <v>0.50900000000000001</v>
      </c>
      <c r="E60" s="22">
        <v>0.47</v>
      </c>
      <c r="F60" s="22">
        <v>0.44</v>
      </c>
      <c r="G60" s="22">
        <v>0.4</v>
      </c>
      <c r="H60" s="22">
        <v>0.38</v>
      </c>
      <c r="I60" s="22">
        <v>0.36</v>
      </c>
      <c r="J60" s="22">
        <v>0.34</v>
      </c>
      <c r="K60" s="22">
        <v>0.33</v>
      </c>
      <c r="L60" s="22">
        <v>0.31</v>
      </c>
      <c r="M60" s="22">
        <v>0.3</v>
      </c>
      <c r="N60" s="22">
        <v>0.28000000000000003</v>
      </c>
      <c r="O60" s="23">
        <f t="shared" si="0"/>
        <v>0.36099999999999993</v>
      </c>
      <c r="P60" s="4">
        <f t="shared" ca="1" si="1"/>
        <v>200</v>
      </c>
      <c r="Q60" s="4">
        <f ca="1">DAYS360(TODAY(),CONCATENATE("31.12.",Q2))</f>
        <v>160</v>
      </c>
      <c r="R60" s="23">
        <f t="shared" ca="1" si="2"/>
        <v>0.5334444444444445</v>
      </c>
      <c r="S60" s="5">
        <f t="shared" ca="1" si="3"/>
        <v>0.47768544167436167</v>
      </c>
    </row>
    <row r="61" spans="1:19" x14ac:dyDescent="0.25">
      <c r="A61" t="s">
        <v>116</v>
      </c>
      <c r="B61" t="s">
        <v>117</v>
      </c>
      <c r="C61" s="21">
        <v>1.1599999999999999</v>
      </c>
      <c r="D61" s="21">
        <v>1.05</v>
      </c>
      <c r="E61" s="22">
        <v>1.01</v>
      </c>
      <c r="F61" s="22">
        <v>0.91</v>
      </c>
      <c r="G61" s="22">
        <v>0.81</v>
      </c>
      <c r="H61" s="22">
        <v>0.68</v>
      </c>
      <c r="I61" s="22">
        <v>0.57999999999999996</v>
      </c>
      <c r="J61" s="22">
        <v>0.57999999999999996</v>
      </c>
      <c r="K61" s="22">
        <v>0.5</v>
      </c>
      <c r="L61" s="22"/>
      <c r="M61" s="22"/>
      <c r="N61" s="22"/>
      <c r="O61" s="23">
        <f t="shared" si="0"/>
        <v>0.72428571428571431</v>
      </c>
      <c r="P61" s="4">
        <f t="shared" ca="1" si="1"/>
        <v>200</v>
      </c>
      <c r="Q61" s="4">
        <f ca="1">DAYS360(TODAY(),CONCATENATE("31.12.",Q2))</f>
        <v>160</v>
      </c>
      <c r="R61" s="23">
        <f t="shared" ca="1" si="2"/>
        <v>1.1111111111111112</v>
      </c>
      <c r="S61" s="5">
        <f t="shared" ca="1" si="3"/>
        <v>0.53407845715538027</v>
      </c>
    </row>
    <row r="62" spans="1:19" x14ac:dyDescent="0.25">
      <c r="A62" t="s">
        <v>118</v>
      </c>
      <c r="B62" t="s">
        <v>119</v>
      </c>
      <c r="C62" s="21">
        <v>0.82299999999999995</v>
      </c>
      <c r="D62" s="21">
        <v>0.79800000000000004</v>
      </c>
      <c r="E62" s="22">
        <v>0.78</v>
      </c>
      <c r="F62" s="22">
        <v>0.74</v>
      </c>
      <c r="G62" s="22">
        <v>0.7</v>
      </c>
      <c r="H62" s="22">
        <v>0.65</v>
      </c>
      <c r="I62" s="22">
        <v>0.61</v>
      </c>
      <c r="J62" s="22">
        <v>0.56999999999999995</v>
      </c>
      <c r="K62" s="22">
        <v>0.53</v>
      </c>
      <c r="L62" s="22">
        <v>0.48</v>
      </c>
      <c r="M62" s="22">
        <v>0.44</v>
      </c>
      <c r="N62" s="22">
        <v>0.42</v>
      </c>
      <c r="O62" s="23">
        <f t="shared" si="0"/>
        <v>0.59200000000000008</v>
      </c>
      <c r="P62" s="4">
        <f t="shared" ca="1" si="1"/>
        <v>200</v>
      </c>
      <c r="Q62" s="4">
        <f ca="1">DAYS360(TODAY(),CONCATENATE("31.12.",Q2))</f>
        <v>160</v>
      </c>
      <c r="R62" s="23">
        <f t="shared" ca="1" si="2"/>
        <v>0.81188888888888888</v>
      </c>
      <c r="S62" s="5">
        <f t="shared" ca="1" si="3"/>
        <v>0.37143393393393365</v>
      </c>
    </row>
    <row r="63" spans="1:19" x14ac:dyDescent="0.25">
      <c r="A63" t="s">
        <v>120</v>
      </c>
      <c r="B63" t="s">
        <v>121</v>
      </c>
      <c r="C63" s="21">
        <v>1.44</v>
      </c>
      <c r="D63" s="21">
        <v>1.37</v>
      </c>
      <c r="E63" s="22">
        <v>1.37</v>
      </c>
      <c r="F63" s="22">
        <v>1.34</v>
      </c>
      <c r="G63" s="22">
        <v>1.25</v>
      </c>
      <c r="H63" s="22">
        <v>1.1499999999999999</v>
      </c>
      <c r="I63" s="22">
        <v>1</v>
      </c>
      <c r="J63" s="22">
        <v>0.62</v>
      </c>
      <c r="K63" s="22">
        <v>0.5</v>
      </c>
      <c r="L63" s="22"/>
      <c r="M63" s="22"/>
      <c r="N63" s="22"/>
      <c r="O63" s="23">
        <f t="shared" si="0"/>
        <v>1.0328571428571427</v>
      </c>
      <c r="P63" s="4">
        <f t="shared" ca="1" si="1"/>
        <v>200</v>
      </c>
      <c r="Q63" s="4">
        <f ca="1">DAYS360(TODAY(),CONCATENATE("31.12.",Q2))</f>
        <v>160</v>
      </c>
      <c r="R63" s="23">
        <f t="shared" ca="1" si="2"/>
        <v>1.4088888888888889</v>
      </c>
      <c r="S63" s="5">
        <f t="shared" ca="1" si="3"/>
        <v>0.36406946365452608</v>
      </c>
    </row>
    <row r="64" spans="1:19" x14ac:dyDescent="0.25">
      <c r="A64" t="s">
        <v>122</v>
      </c>
      <c r="B64" t="s">
        <v>123</v>
      </c>
      <c r="C64" s="21">
        <v>2.16</v>
      </c>
      <c r="D64" s="21">
        <v>2.0099999999999998</v>
      </c>
      <c r="E64" s="22">
        <v>1.84</v>
      </c>
      <c r="F64" s="22">
        <v>1.7</v>
      </c>
      <c r="G64" s="22">
        <v>1.58</v>
      </c>
      <c r="H64" s="22">
        <v>1.46</v>
      </c>
      <c r="I64" s="22">
        <v>1.32</v>
      </c>
      <c r="J64" s="22">
        <v>1.68</v>
      </c>
      <c r="K64" s="22">
        <v>3.05</v>
      </c>
      <c r="L64" s="22">
        <v>3.32</v>
      </c>
      <c r="M64" s="22">
        <v>3.06</v>
      </c>
      <c r="N64" s="22">
        <v>2.82</v>
      </c>
      <c r="O64" s="23">
        <f t="shared" si="0"/>
        <v>2.1829999999999998</v>
      </c>
      <c r="P64" s="4">
        <f t="shared" ca="1" si="1"/>
        <v>200</v>
      </c>
      <c r="Q64" s="4">
        <f ca="1">DAYS360(TODAY(),CONCATENATE("31.12.",Q2))</f>
        <v>160</v>
      </c>
      <c r="R64" s="23">
        <f t="shared" ca="1" si="2"/>
        <v>2.0933333333333333</v>
      </c>
      <c r="S64" s="5">
        <f t="shared" ca="1" si="3"/>
        <v>-4.1074973278363069E-2</v>
      </c>
    </row>
    <row r="65" spans="1:19" x14ac:dyDescent="0.25">
      <c r="A65" t="s">
        <v>124</v>
      </c>
      <c r="B65" t="s">
        <v>125</v>
      </c>
      <c r="C65" s="21">
        <v>0.62</v>
      </c>
      <c r="D65" s="21">
        <v>0.51</v>
      </c>
      <c r="E65" s="22">
        <v>0.2</v>
      </c>
      <c r="F65" s="22">
        <v>0</v>
      </c>
      <c r="G65" s="22">
        <v>0</v>
      </c>
      <c r="H65" s="22">
        <v>0</v>
      </c>
      <c r="I65" s="22">
        <v>0</v>
      </c>
      <c r="J65" s="22">
        <v>8.4</v>
      </c>
      <c r="K65" s="22">
        <v>15.4</v>
      </c>
      <c r="L65" s="22">
        <v>13</v>
      </c>
      <c r="M65" s="22">
        <v>12.6</v>
      </c>
      <c r="N65" s="22">
        <v>5.6</v>
      </c>
      <c r="O65" s="23">
        <f t="shared" si="0"/>
        <v>5.5200000000000005</v>
      </c>
      <c r="P65" s="4">
        <f t="shared" ca="1" si="1"/>
        <v>200</v>
      </c>
      <c r="Q65" s="4">
        <f ca="1">DAYS360(TODAY(),CONCATENATE("31.12.",Q2))</f>
        <v>160</v>
      </c>
      <c r="R65" s="23">
        <f t="shared" ca="1" si="2"/>
        <v>0.57111111111111112</v>
      </c>
      <c r="S65" s="5">
        <f t="shared" ca="1" si="3"/>
        <v>-0.89653784219001609</v>
      </c>
    </row>
    <row r="66" spans="1:19" x14ac:dyDescent="0.25">
      <c r="A66" t="s">
        <v>126</v>
      </c>
      <c r="B66" t="s">
        <v>127</v>
      </c>
      <c r="C66" s="21">
        <v>8.5399999999999991</v>
      </c>
      <c r="D66" s="21">
        <v>7.76</v>
      </c>
      <c r="E66" s="22">
        <v>6.72</v>
      </c>
      <c r="F66" s="22">
        <v>6</v>
      </c>
      <c r="G66" s="22">
        <v>5.5</v>
      </c>
      <c r="H66" s="22">
        <v>4</v>
      </c>
      <c r="I66" s="22">
        <v>3.12</v>
      </c>
      <c r="J66" s="22">
        <v>3.12</v>
      </c>
      <c r="K66" s="22"/>
      <c r="L66" s="22"/>
      <c r="M66" s="22"/>
      <c r="N66" s="22"/>
      <c r="O66" s="23">
        <f t="shared" si="0"/>
        <v>4.7433333333333332</v>
      </c>
      <c r="P66" s="4">
        <f t="shared" ca="1" si="1"/>
        <v>200</v>
      </c>
      <c r="Q66" s="4">
        <f ca="1">DAYS360(TODAY(),CONCATENATE("31.12.",Q2))</f>
        <v>160</v>
      </c>
      <c r="R66" s="23">
        <f t="shared" ca="1" si="2"/>
        <v>8.1933333333333334</v>
      </c>
      <c r="S66" s="5">
        <f t="shared" ca="1" si="3"/>
        <v>0.7273366127898806</v>
      </c>
    </row>
    <row r="67" spans="1:19" x14ac:dyDescent="0.25">
      <c r="A67" t="s">
        <v>128</v>
      </c>
      <c r="B67" t="s">
        <v>129</v>
      </c>
      <c r="C67" s="21">
        <v>1.64</v>
      </c>
      <c r="D67" s="21">
        <v>1.55</v>
      </c>
      <c r="E67" s="22">
        <v>1.32</v>
      </c>
      <c r="F67" s="22">
        <v>1.22</v>
      </c>
      <c r="G67" s="22">
        <v>1.1200000000000001</v>
      </c>
      <c r="H67" s="22">
        <v>0.96</v>
      </c>
      <c r="I67" s="22">
        <v>0.86</v>
      </c>
      <c r="J67" s="22">
        <v>0.79</v>
      </c>
      <c r="K67" s="22">
        <v>0.72</v>
      </c>
      <c r="L67" s="22">
        <v>0.67</v>
      </c>
      <c r="M67" s="22">
        <v>0.62</v>
      </c>
      <c r="N67" s="22">
        <v>0.55000000000000004</v>
      </c>
      <c r="O67" s="23">
        <f t="shared" si="0"/>
        <v>0.88300000000000001</v>
      </c>
      <c r="P67" s="4">
        <f t="shared" ca="1" si="1"/>
        <v>200</v>
      </c>
      <c r="Q67" s="4">
        <f ca="1">DAYS360(TODAY(),CONCATENATE("31.12.",Q2))</f>
        <v>160</v>
      </c>
      <c r="R67" s="23">
        <f t="shared" ca="1" si="2"/>
        <v>1.5999999999999999</v>
      </c>
      <c r="S67" s="5">
        <f t="shared" ca="1" si="3"/>
        <v>0.81200453001132478</v>
      </c>
    </row>
    <row r="68" spans="1:19" x14ac:dyDescent="0.25">
      <c r="A68" t="s">
        <v>130</v>
      </c>
      <c r="B68" t="s">
        <v>131</v>
      </c>
      <c r="C68" s="21">
        <v>3.57</v>
      </c>
      <c r="D68" s="21">
        <v>3.34</v>
      </c>
      <c r="E68" s="22">
        <v>3.24</v>
      </c>
      <c r="F68" s="22">
        <v>2.96</v>
      </c>
      <c r="G68" s="22">
        <v>2.8</v>
      </c>
      <c r="H68" s="22">
        <v>2.64</v>
      </c>
      <c r="I68" s="22">
        <v>2.4</v>
      </c>
      <c r="J68" s="22">
        <v>2.3199999999999998</v>
      </c>
      <c r="K68" s="22">
        <v>2.12</v>
      </c>
      <c r="L68" s="22">
        <v>1.96</v>
      </c>
      <c r="M68" s="22">
        <v>1.8</v>
      </c>
      <c r="N68" s="22">
        <v>1.6</v>
      </c>
      <c r="O68" s="23">
        <f t="shared" si="0"/>
        <v>2.3840000000000003</v>
      </c>
      <c r="P68" s="4">
        <f t="shared" ca="1" si="1"/>
        <v>200</v>
      </c>
      <c r="Q68" s="4">
        <f ca="1">DAYS360(TODAY(),CONCATENATE("31.12.",Q2))</f>
        <v>160</v>
      </c>
      <c r="R68" s="23">
        <f t="shared" ca="1" si="2"/>
        <v>3.4677777777777772</v>
      </c>
      <c r="S68" s="5">
        <f t="shared" ca="1" si="3"/>
        <v>0.45460477255779219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bestFit="1" customWidth="1"/>
    <col min="18" max="18" width="26.5703125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 t="s">
        <v>145</v>
      </c>
      <c r="Q1" s="39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12">
        <v>3.3099999999999997E-2</v>
      </c>
      <c r="D4" s="12">
        <v>3.1300000000000001E-2</v>
      </c>
      <c r="E4" s="13">
        <v>3.04E-2</v>
      </c>
      <c r="F4" s="13">
        <v>3.9100000000000003E-2</v>
      </c>
      <c r="G4" s="13">
        <v>4.2200000000000001E-2</v>
      </c>
      <c r="H4" s="13">
        <v>4.0099999999999997E-2</v>
      </c>
      <c r="I4" s="13">
        <v>3.7100000000000001E-2</v>
      </c>
      <c r="J4" s="13">
        <v>3.7900000000000003E-2</v>
      </c>
      <c r="K4" s="13">
        <v>2.58E-2</v>
      </c>
      <c r="L4" s="13">
        <v>1.9300000000000001E-2</v>
      </c>
      <c r="M4" s="13">
        <v>1.67E-2</v>
      </c>
      <c r="N4" s="13">
        <v>1.83E-2</v>
      </c>
      <c r="O4" s="14">
        <f>AVERAGE(E4:N4)</f>
        <v>3.0689999999999995E-2</v>
      </c>
      <c r="P4" s="4">
        <f ca="1">360-Q4</f>
        <v>200</v>
      </c>
      <c r="Q4" s="4">
        <f ca="1">DAYS360(TODAY(),CONCATENATE("31.12.",Q2))</f>
        <v>160</v>
      </c>
      <c r="R4" s="14">
        <f ca="1">(C4/360*P4)+(D4/360*Q4)</f>
        <v>3.2300000000000002E-2</v>
      </c>
      <c r="S4" s="5">
        <f ca="1">(R4/O4)-1</f>
        <v>5.2460084718149558E-2</v>
      </c>
    </row>
    <row r="5" spans="1:19" x14ac:dyDescent="0.25">
      <c r="A5" t="s">
        <v>4</v>
      </c>
      <c r="B5" t="s">
        <v>5</v>
      </c>
      <c r="C5" s="12">
        <v>3.3799999999999997E-2</v>
      </c>
      <c r="D5" s="12">
        <v>3.1399999999999997E-2</v>
      </c>
      <c r="E5" s="13">
        <v>3.1300000000000001E-2</v>
      </c>
      <c r="F5" s="13">
        <v>3.9899999999999998E-2</v>
      </c>
      <c r="G5" s="13">
        <v>4.2700000000000002E-2</v>
      </c>
      <c r="H5" s="13">
        <v>4.82E-2</v>
      </c>
      <c r="I5" s="13">
        <v>3.4099999999999998E-2</v>
      </c>
      <c r="J5" s="13">
        <v>3.0800000000000001E-2</v>
      </c>
      <c r="K5" s="13">
        <v>2.35E-2</v>
      </c>
      <c r="L5" s="13">
        <v>1.5599999999999999E-2</v>
      </c>
      <c r="M5" s="13">
        <v>1.14E-2</v>
      </c>
      <c r="N5" s="13">
        <v>1.3299999999999999E-2</v>
      </c>
      <c r="O5" s="14">
        <f t="shared" ref="O5:O68" si="0">AVERAGE(E5:N5)</f>
        <v>2.9080000000000002E-2</v>
      </c>
      <c r="P5" s="4">
        <f t="shared" ref="P5:P68" ca="1" si="1">360-Q5</f>
        <v>200</v>
      </c>
      <c r="Q5" s="4">
        <f ca="1">DAYS360(TODAY(),CONCATENATE("31.12.",Q2))</f>
        <v>160</v>
      </c>
      <c r="R5" s="14">
        <f t="shared" ref="R5:R68" ca="1" si="2">(C5/360*P5)+(D5/360*Q5)</f>
        <v>3.273333333333333E-2</v>
      </c>
      <c r="S5" s="5">
        <f t="shared" ref="S5:S68" ca="1" si="3">(R5/O5)-1</f>
        <v>0.12563044475011442</v>
      </c>
    </row>
    <row r="6" spans="1:19" x14ac:dyDescent="0.25">
      <c r="A6" t="s">
        <v>6</v>
      </c>
      <c r="B6" t="s">
        <v>7</v>
      </c>
      <c r="C6" s="12">
        <v>3.4099999999999998E-2</v>
      </c>
      <c r="D6" s="12">
        <v>3.2199999999999999E-2</v>
      </c>
      <c r="E6" s="13">
        <v>3.3000000000000002E-2</v>
      </c>
      <c r="F6" s="13">
        <v>3.4299999999999997E-2</v>
      </c>
      <c r="G6" s="13">
        <v>3.61E-2</v>
      </c>
      <c r="H6" s="13">
        <v>3.3799999999999997E-2</v>
      </c>
      <c r="I6" s="13">
        <v>3.1899999999999998E-2</v>
      </c>
      <c r="J6" s="13">
        <v>3.3700000000000001E-2</v>
      </c>
      <c r="K6" s="13">
        <v>2.35E-2</v>
      </c>
      <c r="L6" s="13">
        <v>2.4E-2</v>
      </c>
      <c r="M6" s="13">
        <v>2.29E-2</v>
      </c>
      <c r="N6" s="13">
        <v>2.69E-2</v>
      </c>
      <c r="O6" s="14">
        <f t="shared" si="0"/>
        <v>3.0009999999999992E-2</v>
      </c>
      <c r="P6" s="4">
        <f t="shared" ca="1" si="1"/>
        <v>200</v>
      </c>
      <c r="Q6" s="4">
        <f ca="1">DAYS360(TODAY(),CONCATENATE("31.12.",Q2))</f>
        <v>160</v>
      </c>
      <c r="R6" s="14">
        <f t="shared" ca="1" si="2"/>
        <v>3.3255555555555552E-2</v>
      </c>
      <c r="S6" s="5">
        <f t="shared" ca="1" si="3"/>
        <v>0.10814913547336102</v>
      </c>
    </row>
    <row r="7" spans="1:19" x14ac:dyDescent="0.25">
      <c r="A7" t="s">
        <v>8</v>
      </c>
      <c r="B7" t="s">
        <v>9</v>
      </c>
      <c r="C7" s="12">
        <v>3.78E-2</v>
      </c>
      <c r="D7" s="12">
        <v>2.7799999999999998E-2</v>
      </c>
      <c r="E7" s="13">
        <v>2.1600000000000001E-2</v>
      </c>
      <c r="F7" s="13">
        <v>2.2800000000000001E-2</v>
      </c>
      <c r="G7" s="13">
        <v>2.5499999999999998E-2</v>
      </c>
      <c r="H7" s="13">
        <v>1.9199999999999998E-2</v>
      </c>
      <c r="I7" s="13">
        <v>1.52E-2</v>
      </c>
      <c r="J7" s="13">
        <v>1.7999999999999999E-2</v>
      </c>
      <c r="K7" s="13">
        <v>5.0299999999999997E-2</v>
      </c>
      <c r="L7" s="13">
        <v>3.95E-2</v>
      </c>
      <c r="M7" s="13">
        <v>3.0499999999999999E-2</v>
      </c>
      <c r="N7" s="13">
        <v>2.5999999999999999E-2</v>
      </c>
      <c r="O7" s="14">
        <f t="shared" si="0"/>
        <v>2.6860000000000002E-2</v>
      </c>
      <c r="P7" s="4">
        <f t="shared" ca="1" si="1"/>
        <v>200</v>
      </c>
      <c r="Q7" s="4">
        <f ca="1">DAYS360(TODAY(),CONCATENATE("31.12.",Q2))</f>
        <v>160</v>
      </c>
      <c r="R7" s="14">
        <f t="shared" ca="1" si="2"/>
        <v>3.3355555555555555E-2</v>
      </c>
      <c r="S7" s="5">
        <f t="shared" ca="1" si="3"/>
        <v>0.24183006535947693</v>
      </c>
    </row>
    <row r="8" spans="1:19" x14ac:dyDescent="0.25">
      <c r="A8" t="s">
        <v>10</v>
      </c>
      <c r="B8" t="s">
        <v>11</v>
      </c>
      <c r="C8" s="12">
        <v>1.2500000000000001E-2</v>
      </c>
      <c r="D8" s="12">
        <v>1.14E-2</v>
      </c>
      <c r="E8" s="13">
        <v>9.4999999999999998E-3</v>
      </c>
      <c r="F8" s="13">
        <v>1.1299999999999999E-2</v>
      </c>
      <c r="G8" s="13">
        <v>1.6E-2</v>
      </c>
      <c r="H8" s="13">
        <v>1.6899999999999998E-2</v>
      </c>
      <c r="I8" s="13">
        <v>1.52E-2</v>
      </c>
      <c r="J8" s="13">
        <v>2.1399999999999999E-2</v>
      </c>
      <c r="K8" s="13">
        <v>1.32E-2</v>
      </c>
      <c r="L8" s="13">
        <v>1.2200000000000001E-2</v>
      </c>
      <c r="M8" s="13">
        <v>1.0999999999999999E-2</v>
      </c>
      <c r="N8" s="13">
        <v>1.24E-2</v>
      </c>
      <c r="O8" s="14">
        <f t="shared" si="0"/>
        <v>1.391E-2</v>
      </c>
      <c r="P8" s="4">
        <f t="shared" ca="1" si="1"/>
        <v>200</v>
      </c>
      <c r="Q8" s="4">
        <f ca="1">DAYS360(TODAY(),CONCATENATE("31.12.",Q2))</f>
        <v>160</v>
      </c>
      <c r="R8" s="14">
        <f t="shared" ca="1" si="2"/>
        <v>1.2011111111111111E-2</v>
      </c>
      <c r="S8" s="5">
        <f t="shared" ca="1" si="3"/>
        <v>-0.13651250099848233</v>
      </c>
    </row>
    <row r="9" spans="1:19" x14ac:dyDescent="0.25">
      <c r="A9" t="s">
        <v>12</v>
      </c>
      <c r="B9" t="s">
        <v>13</v>
      </c>
      <c r="C9" s="12">
        <v>3.7199999999999997E-2</v>
      </c>
      <c r="D9" s="12">
        <v>3.3700000000000001E-2</v>
      </c>
      <c r="E9" s="13">
        <v>3.0200000000000001E-2</v>
      </c>
      <c r="F9" s="13">
        <v>4.2200000000000001E-2</v>
      </c>
      <c r="G9" s="13">
        <v>5.8900000000000001E-2</v>
      </c>
      <c r="H9" s="13">
        <v>5.1200000000000002E-2</v>
      </c>
      <c r="I9" s="13">
        <v>4.4499999999999998E-2</v>
      </c>
      <c r="J9" s="13">
        <v>5.04E-2</v>
      </c>
      <c r="K9" s="13">
        <v>3.8300000000000001E-2</v>
      </c>
      <c r="L9" s="13">
        <v>3.2800000000000003E-2</v>
      </c>
      <c r="M9" s="13">
        <v>3.4200000000000001E-2</v>
      </c>
      <c r="N9" s="13">
        <v>2.9600000000000001E-2</v>
      </c>
      <c r="O9" s="14">
        <f t="shared" si="0"/>
        <v>4.1230000000000003E-2</v>
      </c>
      <c r="P9" s="4">
        <f t="shared" ca="1" si="1"/>
        <v>200</v>
      </c>
      <c r="Q9" s="4">
        <f ca="1">DAYS360(TODAY(),CONCATENATE("31.12.",Q2))</f>
        <v>160</v>
      </c>
      <c r="R9" s="14">
        <f t="shared" ca="1" si="2"/>
        <v>3.5644444444444444E-2</v>
      </c>
      <c r="S9" s="5">
        <f t="shared" ca="1" si="3"/>
        <v>-0.1354730913304768</v>
      </c>
    </row>
    <row r="10" spans="1:19" x14ac:dyDescent="0.25">
      <c r="A10" t="s">
        <v>14</v>
      </c>
      <c r="B10" t="s">
        <v>15</v>
      </c>
      <c r="C10" s="12">
        <v>4.3099999999999999E-2</v>
      </c>
      <c r="D10" s="12">
        <v>4.19E-2</v>
      </c>
      <c r="E10" s="13">
        <v>4.02E-2</v>
      </c>
      <c r="F10" s="13">
        <v>8.14E-2</v>
      </c>
      <c r="G10" s="13">
        <v>7.9000000000000001E-2</v>
      </c>
      <c r="H10" s="13">
        <v>7.2499999999999995E-2</v>
      </c>
      <c r="I10" s="13">
        <v>7.5800000000000006E-2</v>
      </c>
      <c r="J10" s="13">
        <v>7.2599999999999998E-2</v>
      </c>
      <c r="K10" s="13">
        <v>5.1900000000000002E-2</v>
      </c>
      <c r="L10" s="13">
        <v>5.1999999999999998E-2</v>
      </c>
      <c r="M10" s="13">
        <v>5.11E-2</v>
      </c>
      <c r="N10" s="13">
        <v>3.7199999999999997E-2</v>
      </c>
      <c r="O10" s="14">
        <f t="shared" si="0"/>
        <v>6.1370000000000001E-2</v>
      </c>
      <c r="P10" s="4">
        <f t="shared" ca="1" si="1"/>
        <v>200</v>
      </c>
      <c r="Q10" s="4">
        <f ca="1">DAYS360(TODAY(),CONCATENATE("31.12.",Q2))</f>
        <v>160</v>
      </c>
      <c r="R10" s="14">
        <f t="shared" ca="1" si="2"/>
        <v>4.2566666666666669E-2</v>
      </c>
      <c r="S10" s="5">
        <f t="shared" ca="1" si="3"/>
        <v>-0.30639291727771434</v>
      </c>
    </row>
    <row r="11" spans="1:19" x14ac:dyDescent="0.25">
      <c r="A11" t="s">
        <v>16</v>
      </c>
      <c r="B11" t="s">
        <v>17</v>
      </c>
      <c r="C11" s="12">
        <v>1.8700000000000001E-2</v>
      </c>
      <c r="D11" s="12">
        <v>1.72E-2</v>
      </c>
      <c r="E11" s="13">
        <v>1.6E-2</v>
      </c>
      <c r="F11" s="13">
        <v>1.4E-2</v>
      </c>
      <c r="G11" s="13">
        <v>2.69E-2</v>
      </c>
      <c r="H11" s="13">
        <v>1.5699999999999999E-2</v>
      </c>
      <c r="I11" s="13">
        <v>1.52E-2</v>
      </c>
      <c r="J11" s="13">
        <v>1.9800000000000002E-2</v>
      </c>
      <c r="K11" s="13">
        <v>1.41E-2</v>
      </c>
      <c r="L11" s="13">
        <v>1.14E-2</v>
      </c>
      <c r="M11" s="13">
        <v>9.4000000000000004E-3</v>
      </c>
      <c r="N11" s="13">
        <v>8.5000000000000006E-3</v>
      </c>
      <c r="O11" s="14">
        <f t="shared" si="0"/>
        <v>1.5099999999999999E-2</v>
      </c>
      <c r="P11" s="4">
        <f t="shared" ca="1" si="1"/>
        <v>200</v>
      </c>
      <c r="Q11" s="4">
        <f ca="1">DAYS360(TODAY(),CONCATENATE("31.12.",Q2))</f>
        <v>160</v>
      </c>
      <c r="R11" s="14">
        <f t="shared" ca="1" si="2"/>
        <v>1.8033333333333332E-2</v>
      </c>
      <c r="S11" s="5">
        <f t="shared" ca="1" si="3"/>
        <v>0.19426048565121401</v>
      </c>
    </row>
    <row r="12" spans="1:19" x14ac:dyDescent="0.25">
      <c r="A12" t="s">
        <v>18</v>
      </c>
      <c r="B12" t="s">
        <v>19</v>
      </c>
      <c r="C12" s="12">
        <v>3.7699999999999997E-2</v>
      </c>
      <c r="D12" s="12">
        <v>3.49E-2</v>
      </c>
      <c r="E12" s="13">
        <v>3.3700000000000001E-2</v>
      </c>
      <c r="F12" s="13">
        <v>3.8699999999999998E-2</v>
      </c>
      <c r="G12" s="13">
        <v>4.3999999999999997E-2</v>
      </c>
      <c r="H12" s="13">
        <v>3.49E-2</v>
      </c>
      <c r="I12" s="13">
        <v>2.53E-2</v>
      </c>
      <c r="J12" s="13">
        <v>2.4299999999999999E-2</v>
      </c>
      <c r="K12" s="13">
        <v>1.66E-2</v>
      </c>
      <c r="L12" s="13">
        <v>2.1100000000000001E-2</v>
      </c>
      <c r="M12" s="13">
        <v>2.1100000000000001E-2</v>
      </c>
      <c r="N12" s="13">
        <v>2.1100000000000001E-2</v>
      </c>
      <c r="O12" s="14">
        <f t="shared" si="0"/>
        <v>2.8080000000000001E-2</v>
      </c>
      <c r="P12" s="4">
        <f t="shared" ca="1" si="1"/>
        <v>200</v>
      </c>
      <c r="Q12" s="4">
        <f ca="1">DAYS360(TODAY(),CONCATENATE("31.12.",Q2))</f>
        <v>160</v>
      </c>
      <c r="R12" s="14">
        <f t="shared" ca="1" si="2"/>
        <v>3.6455555555555554E-2</v>
      </c>
      <c r="S12" s="5">
        <f t="shared" ca="1" si="3"/>
        <v>0.29827477049699258</v>
      </c>
    </row>
    <row r="13" spans="1:19" x14ac:dyDescent="0.25">
      <c r="A13" t="s">
        <v>20</v>
      </c>
      <c r="B13" t="s">
        <v>21</v>
      </c>
      <c r="C13" s="12">
        <v>4.7399999999999998E-2</v>
      </c>
      <c r="D13" s="12">
        <v>4.5999999999999999E-2</v>
      </c>
      <c r="E13" s="13">
        <v>4.07E-2</v>
      </c>
      <c r="F13" s="13">
        <v>4.2900000000000001E-2</v>
      </c>
      <c r="G13" s="13">
        <v>6.0900000000000003E-2</v>
      </c>
      <c r="H13" s="13">
        <v>5.0599999999999999E-2</v>
      </c>
      <c r="I13" s="13">
        <v>4.7E-2</v>
      </c>
      <c r="J13" s="13">
        <v>4.6699999999999998E-2</v>
      </c>
      <c r="K13" s="13">
        <v>3.7199999999999997E-2</v>
      </c>
      <c r="L13" s="13">
        <v>2.46E-2</v>
      </c>
      <c r="M13" s="13">
        <v>1.5599999999999999E-2</v>
      </c>
      <c r="N13" s="13">
        <v>1.7899999999999999E-2</v>
      </c>
      <c r="O13" s="14">
        <f t="shared" si="0"/>
        <v>3.8410000000000014E-2</v>
      </c>
      <c r="P13" s="4">
        <f t="shared" ca="1" si="1"/>
        <v>200</v>
      </c>
      <c r="Q13" s="4">
        <f ca="1">DAYS360(TODAY(),CONCATENATE("31.12.",Q2))</f>
        <v>160</v>
      </c>
      <c r="R13" s="14">
        <f t="shared" ca="1" si="2"/>
        <v>4.6777777777777772E-2</v>
      </c>
      <c r="S13" s="5">
        <f t="shared" ca="1" si="3"/>
        <v>0.21785414677890547</v>
      </c>
    </row>
    <row r="14" spans="1:19" x14ac:dyDescent="0.25">
      <c r="A14" t="s">
        <v>22</v>
      </c>
      <c r="B14" t="s">
        <v>23</v>
      </c>
      <c r="C14" s="12">
        <v>4.7800000000000002E-2</v>
      </c>
      <c r="D14" s="12">
        <v>4.6399999999999997E-2</v>
      </c>
      <c r="E14" s="13">
        <v>4.53E-2</v>
      </c>
      <c r="F14" s="13">
        <v>5.1499999999999997E-2</v>
      </c>
      <c r="G14" s="13">
        <v>6.59E-2</v>
      </c>
      <c r="H14" s="13">
        <v>5.5100000000000003E-2</v>
      </c>
      <c r="I14" s="13">
        <v>5.2900000000000003E-2</v>
      </c>
      <c r="J14" s="13">
        <v>4.9500000000000002E-2</v>
      </c>
      <c r="K14" s="13">
        <v>4.1399999999999999E-2</v>
      </c>
      <c r="L14" s="13">
        <v>3.4500000000000003E-2</v>
      </c>
      <c r="M14" s="13">
        <v>2.7099999999999999E-2</v>
      </c>
      <c r="N14" s="13">
        <v>2.2100000000000002E-2</v>
      </c>
      <c r="O14" s="14">
        <f t="shared" si="0"/>
        <v>4.453E-2</v>
      </c>
      <c r="P14" s="4">
        <f t="shared" ca="1" si="1"/>
        <v>200</v>
      </c>
      <c r="Q14" s="4">
        <f ca="1">DAYS360(TODAY(),CONCATENATE("31.12.",Q2))</f>
        <v>160</v>
      </c>
      <c r="R14" s="14">
        <f t="shared" ca="1" si="2"/>
        <v>4.7177777777777777E-2</v>
      </c>
      <c r="S14" s="5">
        <f t="shared" ca="1" si="3"/>
        <v>5.946053846345789E-2</v>
      </c>
    </row>
    <row r="15" spans="1:19" x14ac:dyDescent="0.25">
      <c r="A15" t="s">
        <v>24</v>
      </c>
      <c r="B15" t="s">
        <v>25</v>
      </c>
      <c r="C15" s="12">
        <v>3.6299999999999999E-2</v>
      </c>
      <c r="D15" s="12">
        <v>3.4200000000000001E-2</v>
      </c>
      <c r="E15" s="13">
        <v>3.4799999999999998E-2</v>
      </c>
      <c r="F15" s="13">
        <v>3.6499999999999998E-2</v>
      </c>
      <c r="G15" s="13">
        <v>4.6399999999999997E-2</v>
      </c>
      <c r="H15" s="13">
        <v>3.6900000000000002E-2</v>
      </c>
      <c r="I15" s="13">
        <v>3.9100000000000003E-2</v>
      </c>
      <c r="J15" s="13">
        <v>7.0300000000000001E-2</v>
      </c>
      <c r="K15" s="13">
        <v>3.85E-2</v>
      </c>
      <c r="L15" s="13">
        <v>4.0599999999999997E-2</v>
      </c>
      <c r="M15" s="13">
        <v>3.09E-2</v>
      </c>
      <c r="N15" s="13">
        <v>3.2099999999999997E-2</v>
      </c>
      <c r="O15" s="14">
        <f t="shared" si="0"/>
        <v>4.0609999999999993E-2</v>
      </c>
      <c r="P15" s="4">
        <f t="shared" ca="1" si="1"/>
        <v>200</v>
      </c>
      <c r="Q15" s="4">
        <f ca="1">DAYS360(TODAY(),CONCATENATE("31.12.",Q2))</f>
        <v>160</v>
      </c>
      <c r="R15" s="14">
        <f t="shared" ca="1" si="2"/>
        <v>3.5366666666666671E-2</v>
      </c>
      <c r="S15" s="5">
        <f t="shared" ca="1" si="3"/>
        <v>-0.12911433965361541</v>
      </c>
    </row>
    <row r="16" spans="1:19" x14ac:dyDescent="0.25">
      <c r="A16" t="s">
        <v>26</v>
      </c>
      <c r="B16" t="s">
        <v>27</v>
      </c>
      <c r="C16" s="12">
        <v>2.4799999999999999E-2</v>
      </c>
      <c r="D16" s="12">
        <v>2.24E-2</v>
      </c>
      <c r="E16" s="13">
        <v>2.06E-2</v>
      </c>
      <c r="F16" s="13">
        <v>2.64E-2</v>
      </c>
      <c r="G16" s="13">
        <v>3.3399999999999999E-2</v>
      </c>
      <c r="H16" s="13">
        <v>2.7099999999999999E-2</v>
      </c>
      <c r="I16" s="13">
        <v>2.5000000000000001E-2</v>
      </c>
      <c r="J16" s="13">
        <v>3.3700000000000001E-2</v>
      </c>
      <c r="K16" s="13">
        <v>2.1600000000000001E-2</v>
      </c>
      <c r="L16" s="13">
        <v>2.46E-2</v>
      </c>
      <c r="M16" s="13">
        <v>2.69E-2</v>
      </c>
      <c r="N16" s="13">
        <v>2.2100000000000002E-2</v>
      </c>
      <c r="O16" s="14">
        <f t="shared" si="0"/>
        <v>2.6140000000000004E-2</v>
      </c>
      <c r="P16" s="4">
        <f t="shared" ca="1" si="1"/>
        <v>200</v>
      </c>
      <c r="Q16" s="4">
        <f ca="1">DAYS360(TODAY(),CONCATENATE("31.12.",Q2))</f>
        <v>160</v>
      </c>
      <c r="R16" s="14">
        <f t="shared" ca="1" si="2"/>
        <v>2.3733333333333329E-2</v>
      </c>
      <c r="S16" s="5">
        <f t="shared" ca="1" si="3"/>
        <v>-9.2068349910737313E-2</v>
      </c>
    </row>
    <row r="17" spans="1:19" x14ac:dyDescent="0.25">
      <c r="A17" t="s">
        <v>28</v>
      </c>
      <c r="B17" t="s">
        <v>29</v>
      </c>
      <c r="C17" s="12">
        <v>6.6900000000000001E-2</v>
      </c>
      <c r="D17" s="12">
        <v>7.3999999999999996E-2</v>
      </c>
      <c r="E17" s="13">
        <v>9.1700000000000004E-2</v>
      </c>
      <c r="F17" s="13">
        <v>9.8400000000000001E-2</v>
      </c>
      <c r="G17" s="13">
        <v>0.13289999999999999</v>
      </c>
      <c r="H17" s="13">
        <v>7.5700000000000003E-2</v>
      </c>
      <c r="I17" s="13">
        <v>5.1900000000000002E-2</v>
      </c>
      <c r="J17" s="13">
        <v>9.6299999999999997E-2</v>
      </c>
      <c r="K17" s="13">
        <v>4.3900000000000002E-2</v>
      </c>
      <c r="L17" s="13">
        <v>3.6799999999999999E-2</v>
      </c>
      <c r="M17" s="13">
        <v>3.7699999999999997E-2</v>
      </c>
      <c r="N17" s="13">
        <v>3.61E-2</v>
      </c>
      <c r="O17" s="14">
        <f t="shared" si="0"/>
        <v>7.0139999999999994E-2</v>
      </c>
      <c r="P17" s="4">
        <f t="shared" ca="1" si="1"/>
        <v>200</v>
      </c>
      <c r="Q17" s="4">
        <f ca="1">DAYS360(TODAY(),CONCATENATE("31.12.",Q2))</f>
        <v>160</v>
      </c>
      <c r="R17" s="14">
        <f t="shared" ca="1" si="2"/>
        <v>7.0055555555555565E-2</v>
      </c>
      <c r="S17" s="5">
        <f t="shared" ca="1" si="3"/>
        <v>-1.2039413237016072E-3</v>
      </c>
    </row>
    <row r="18" spans="1:19" x14ac:dyDescent="0.25">
      <c r="A18" t="s">
        <v>30</v>
      </c>
      <c r="B18" t="s">
        <v>31</v>
      </c>
      <c r="C18" s="12">
        <v>6.0199999999999997E-2</v>
      </c>
      <c r="D18" s="12">
        <v>5.9200000000000003E-2</v>
      </c>
      <c r="E18" s="13">
        <v>6.3299999999999995E-2</v>
      </c>
      <c r="F18" s="13">
        <v>8.0500000000000002E-2</v>
      </c>
      <c r="G18" s="13">
        <v>0.1135</v>
      </c>
      <c r="H18" s="13">
        <v>7.6600000000000001E-2</v>
      </c>
      <c r="I18" s="13">
        <v>5.1200000000000002E-2</v>
      </c>
      <c r="J18" s="13">
        <v>5.6800000000000003E-2</v>
      </c>
      <c r="K18" s="13">
        <v>2.93E-2</v>
      </c>
      <c r="L18" s="13">
        <v>3.4099999999999998E-2</v>
      </c>
      <c r="M18" s="13">
        <v>3.9300000000000002E-2</v>
      </c>
      <c r="N18" s="13">
        <v>2.8899999999999999E-2</v>
      </c>
      <c r="O18" s="14">
        <f t="shared" si="0"/>
        <v>5.7349999999999998E-2</v>
      </c>
      <c r="P18" s="4">
        <f t="shared" ca="1" si="1"/>
        <v>200</v>
      </c>
      <c r="Q18" s="4">
        <f ca="1">DAYS360(TODAY(),CONCATENATE("31.12.",Q2))</f>
        <v>160</v>
      </c>
      <c r="R18" s="14">
        <f t="shared" ca="1" si="2"/>
        <v>5.9755555555555562E-2</v>
      </c>
      <c r="S18" s="5">
        <f t="shared" ca="1" si="3"/>
        <v>4.1945170977429225E-2</v>
      </c>
    </row>
    <row r="19" spans="1:19" x14ac:dyDescent="0.25">
      <c r="A19" t="s">
        <v>32</v>
      </c>
      <c r="B19" t="s">
        <v>33</v>
      </c>
      <c r="C19" s="12">
        <v>4.9399999999999999E-2</v>
      </c>
      <c r="D19" s="12">
        <v>4.8300000000000003E-2</v>
      </c>
      <c r="E19" s="13">
        <v>5.3400000000000003E-2</v>
      </c>
      <c r="F19" s="13">
        <v>0.06</v>
      </c>
      <c r="G19" s="13">
        <v>5.7700000000000001E-2</v>
      </c>
      <c r="H19" s="13">
        <v>5.7500000000000002E-2</v>
      </c>
      <c r="I19" s="13">
        <v>5.0700000000000002E-2</v>
      </c>
      <c r="J19" s="13">
        <v>5.8599999999999999E-2</v>
      </c>
      <c r="K19" s="13">
        <v>3.6400000000000002E-2</v>
      </c>
      <c r="L19" s="13">
        <v>3.4200000000000001E-2</v>
      </c>
      <c r="M19" s="13">
        <v>3.0499999999999999E-2</v>
      </c>
      <c r="N19" s="13">
        <v>3.3599999999999998E-2</v>
      </c>
      <c r="O19" s="14">
        <f t="shared" si="0"/>
        <v>4.7259999999999996E-2</v>
      </c>
      <c r="P19" s="4">
        <f t="shared" ca="1" si="1"/>
        <v>200</v>
      </c>
      <c r="Q19" s="4">
        <f ca="1">DAYS360(TODAY(),CONCATENATE("31.12.",Q2))</f>
        <v>160</v>
      </c>
      <c r="R19" s="14">
        <f t="shared" ca="1" si="2"/>
        <v>4.8911111111111114E-2</v>
      </c>
      <c r="S19" s="5">
        <f t="shared" ca="1" si="3"/>
        <v>3.4936756477171427E-2</v>
      </c>
    </row>
    <row r="20" spans="1:19" x14ac:dyDescent="0.25">
      <c r="A20" t="s">
        <v>34</v>
      </c>
      <c r="B20" t="s">
        <v>35</v>
      </c>
      <c r="C20" s="12">
        <v>2.8400000000000002E-2</v>
      </c>
      <c r="D20" s="12">
        <v>2.6599999999999999E-2</v>
      </c>
      <c r="E20" s="13">
        <v>2.7699999999999999E-2</v>
      </c>
      <c r="F20" s="13">
        <v>2.9100000000000001E-2</v>
      </c>
      <c r="G20" s="13">
        <v>2.86E-2</v>
      </c>
      <c r="H20" s="13">
        <v>2.76E-2</v>
      </c>
      <c r="I20" s="13">
        <v>2.8199999999999999E-2</v>
      </c>
      <c r="J20" s="13">
        <v>2.7799999999999998E-2</v>
      </c>
      <c r="K20" s="13">
        <v>1.7899999999999999E-2</v>
      </c>
      <c r="L20" s="13">
        <v>1.7399999999999999E-2</v>
      </c>
      <c r="M20" s="13">
        <v>1.9300000000000001E-2</v>
      </c>
      <c r="N20" s="13">
        <v>0.02</v>
      </c>
      <c r="O20" s="14">
        <f t="shared" si="0"/>
        <v>2.436E-2</v>
      </c>
      <c r="P20" s="4">
        <f t="shared" ca="1" si="1"/>
        <v>200</v>
      </c>
      <c r="Q20" s="4">
        <f ca="1">DAYS360(TODAY(),CONCATENATE("31.12.",Q2))</f>
        <v>160</v>
      </c>
      <c r="R20" s="14">
        <f t="shared" ca="1" si="2"/>
        <v>2.76E-2</v>
      </c>
      <c r="S20" s="5">
        <f t="shared" ca="1" si="3"/>
        <v>0.13300492610837433</v>
      </c>
    </row>
    <row r="21" spans="1:19" x14ac:dyDescent="0.25">
      <c r="A21" t="s">
        <v>36</v>
      </c>
      <c r="B21" t="s">
        <v>37</v>
      </c>
      <c r="C21" s="12">
        <v>3.78E-2</v>
      </c>
      <c r="D21" s="12">
        <v>3.5700000000000003E-2</v>
      </c>
      <c r="E21" s="13">
        <v>4.5199999999999997E-2</v>
      </c>
      <c r="F21" s="13">
        <v>3.9300000000000002E-2</v>
      </c>
      <c r="G21" s="13">
        <v>2.6800000000000001E-2</v>
      </c>
      <c r="H21" s="13">
        <v>3.1199999999999999E-2</v>
      </c>
      <c r="I21" s="13">
        <v>3.7600000000000001E-2</v>
      </c>
      <c r="J21" s="13">
        <v>1.9599999999999999E-2</v>
      </c>
      <c r="K21" s="13">
        <v>1.37E-2</v>
      </c>
      <c r="L21" s="13">
        <v>1.52E-2</v>
      </c>
      <c r="M21" s="13">
        <v>1.61E-2</v>
      </c>
      <c r="N21" s="13"/>
      <c r="O21" s="14">
        <f t="shared" si="0"/>
        <v>2.7188888888888887E-2</v>
      </c>
      <c r="P21" s="4">
        <f t="shared" ca="1" si="1"/>
        <v>200</v>
      </c>
      <c r="Q21" s="4">
        <f ca="1">DAYS360(TODAY(),CONCATENATE("31.12.",Q2))</f>
        <v>160</v>
      </c>
      <c r="R21" s="14">
        <f t="shared" ca="1" si="2"/>
        <v>3.6866666666666673E-2</v>
      </c>
      <c r="S21" s="5">
        <f t="shared" ca="1" si="3"/>
        <v>0.35594605639558674</v>
      </c>
    </row>
    <row r="22" spans="1:19" x14ac:dyDescent="0.25">
      <c r="A22" t="s">
        <v>38</v>
      </c>
      <c r="B22" t="s">
        <v>39</v>
      </c>
      <c r="C22" s="12">
        <v>4.4299999999999999E-2</v>
      </c>
      <c r="D22" s="12">
        <v>4.1399999999999999E-2</v>
      </c>
      <c r="E22" s="13">
        <v>4.3900000000000002E-2</v>
      </c>
      <c r="F22" s="13">
        <v>4.3299999999999998E-2</v>
      </c>
      <c r="G22" s="13">
        <v>4.1599999999999998E-2</v>
      </c>
      <c r="H22" s="13">
        <v>4.6300000000000001E-2</v>
      </c>
      <c r="I22" s="13">
        <v>4.9599999999999998E-2</v>
      </c>
      <c r="J22" s="13">
        <v>4.6699999999999998E-2</v>
      </c>
      <c r="K22" s="13">
        <v>3.3599999999999998E-2</v>
      </c>
      <c r="L22" s="13"/>
      <c r="M22" s="13"/>
      <c r="N22" s="13"/>
      <c r="O22" s="14">
        <f t="shared" si="0"/>
        <v>4.357142857142858E-2</v>
      </c>
      <c r="P22" s="4">
        <f t="shared" ca="1" si="1"/>
        <v>200</v>
      </c>
      <c r="Q22" s="4">
        <f ca="1">DAYS360(TODAY(),CONCATENATE("31.12.",Q2))</f>
        <v>160</v>
      </c>
      <c r="R22" s="14">
        <f t="shared" ca="1" si="2"/>
        <v>4.3011111111111111E-2</v>
      </c>
      <c r="S22" s="5">
        <f t="shared" ca="1" si="3"/>
        <v>-1.2859744990892708E-2</v>
      </c>
    </row>
    <row r="23" spans="1:19" x14ac:dyDescent="0.25">
      <c r="A23" t="s">
        <v>40</v>
      </c>
      <c r="B23" t="s">
        <v>41</v>
      </c>
      <c r="C23" s="12">
        <v>5.1900000000000002E-2</v>
      </c>
      <c r="D23" s="12">
        <v>4.7500000000000001E-2</v>
      </c>
      <c r="E23" s="13">
        <v>5.1900000000000002E-2</v>
      </c>
      <c r="F23" s="13">
        <v>4.6199999999999998E-2</v>
      </c>
      <c r="G23" s="13">
        <v>4.3700000000000003E-2</v>
      </c>
      <c r="H23" s="13">
        <v>4.4299999999999999E-2</v>
      </c>
      <c r="I23" s="13">
        <v>4.0399999999999998E-2</v>
      </c>
      <c r="J23" s="13">
        <v>3.5099999999999999E-2</v>
      </c>
      <c r="K23" s="13">
        <v>2.6800000000000001E-2</v>
      </c>
      <c r="L23" s="13"/>
      <c r="M23" s="13"/>
      <c r="N23" s="13"/>
      <c r="O23" s="14">
        <f t="shared" si="0"/>
        <v>4.1200000000000001E-2</v>
      </c>
      <c r="P23" s="4">
        <f t="shared" ca="1" si="1"/>
        <v>200</v>
      </c>
      <c r="Q23" s="4">
        <f ca="1">DAYS360(TODAY(),CONCATENATE("31.12.",Q2))</f>
        <v>160</v>
      </c>
      <c r="R23" s="14">
        <f t="shared" ca="1" si="2"/>
        <v>4.9944444444444451E-2</v>
      </c>
      <c r="S23" s="5">
        <f t="shared" ca="1" si="3"/>
        <v>0.21224379719525355</v>
      </c>
    </row>
    <row r="24" spans="1:19" x14ac:dyDescent="0.25">
      <c r="A24" t="s">
        <v>42</v>
      </c>
      <c r="B24" t="s">
        <v>43</v>
      </c>
      <c r="C24" s="12">
        <v>5.5899999999999998E-2</v>
      </c>
      <c r="D24" s="12">
        <v>5.1400000000000001E-2</v>
      </c>
      <c r="E24" s="13">
        <v>4.5199999999999997E-2</v>
      </c>
      <c r="F24" s="13">
        <v>4.6199999999999998E-2</v>
      </c>
      <c r="G24" s="13">
        <v>5.2400000000000002E-2</v>
      </c>
      <c r="H24" s="13">
        <v>4.3200000000000002E-2</v>
      </c>
      <c r="I24" s="13">
        <v>2.9700000000000001E-2</v>
      </c>
      <c r="J24" s="13">
        <v>0.14050000000000001</v>
      </c>
      <c r="K24" s="13">
        <v>5.1999999999999998E-2</v>
      </c>
      <c r="L24" s="13">
        <v>4.2200000000000001E-2</v>
      </c>
      <c r="M24" s="13">
        <v>4.2200000000000001E-2</v>
      </c>
      <c r="N24" s="13">
        <v>3.9100000000000003E-2</v>
      </c>
      <c r="O24" s="14">
        <f t="shared" si="0"/>
        <v>5.3270000000000005E-2</v>
      </c>
      <c r="P24" s="4">
        <f t="shared" ca="1" si="1"/>
        <v>200</v>
      </c>
      <c r="Q24" s="4">
        <f ca="1">DAYS360(TODAY(),CONCATENATE("31.12.",Q2))</f>
        <v>160</v>
      </c>
      <c r="R24" s="14">
        <f t="shared" ca="1" si="2"/>
        <v>5.3900000000000003E-2</v>
      </c>
      <c r="S24" s="5">
        <f t="shared" ca="1" si="3"/>
        <v>1.1826544021025009E-2</v>
      </c>
    </row>
    <row r="25" spans="1:19" x14ac:dyDescent="0.25">
      <c r="A25" t="s">
        <v>44</v>
      </c>
      <c r="B25" t="s">
        <v>45</v>
      </c>
      <c r="C25" s="12">
        <v>3.9899999999999998E-2</v>
      </c>
      <c r="D25" s="12">
        <v>3.7100000000000001E-2</v>
      </c>
      <c r="E25" s="13">
        <v>5.0799999999999998E-2</v>
      </c>
      <c r="F25" s="13">
        <v>4.4400000000000002E-2</v>
      </c>
      <c r="G25" s="13">
        <v>4.2500000000000003E-2</v>
      </c>
      <c r="H25" s="13">
        <v>2.86E-2</v>
      </c>
      <c r="I25" s="13">
        <v>1.9599999999999999E-2</v>
      </c>
      <c r="J25" s="13">
        <v>6.4199999999999993E-2</v>
      </c>
      <c r="K25" s="13">
        <v>1.2800000000000001E-2</v>
      </c>
      <c r="L25" s="13">
        <v>1.9400000000000001E-2</v>
      </c>
      <c r="M25" s="13">
        <v>1.66E-2</v>
      </c>
      <c r="N25" s="13">
        <v>2.76E-2</v>
      </c>
      <c r="O25" s="14">
        <f t="shared" si="0"/>
        <v>3.2649999999999998E-2</v>
      </c>
      <c r="P25" s="4">
        <f t="shared" ca="1" si="1"/>
        <v>200</v>
      </c>
      <c r="Q25" s="4">
        <f ca="1">DAYS360(TODAY(),CONCATENATE("31.12.",Q2))</f>
        <v>160</v>
      </c>
      <c r="R25" s="14">
        <f t="shared" ca="1" si="2"/>
        <v>3.8655555555555554E-2</v>
      </c>
      <c r="S25" s="5">
        <f t="shared" ca="1" si="3"/>
        <v>0.1839373830185469</v>
      </c>
    </row>
    <row r="26" spans="1:19" x14ac:dyDescent="0.25">
      <c r="A26" t="s">
        <v>46</v>
      </c>
      <c r="B26" t="s">
        <v>47</v>
      </c>
      <c r="C26" s="12">
        <v>4.9599999999999998E-2</v>
      </c>
      <c r="D26" s="12">
        <v>4.7100000000000003E-2</v>
      </c>
      <c r="E26" s="13">
        <v>4.5199999999999997E-2</v>
      </c>
      <c r="F26" s="13">
        <v>4.9500000000000002E-2</v>
      </c>
      <c r="G26" s="13">
        <v>5.0299999999999997E-2</v>
      </c>
      <c r="H26" s="13">
        <v>2.5499999999999998E-2</v>
      </c>
      <c r="I26" s="13">
        <v>8.4000000000000005E-2</v>
      </c>
      <c r="J26" s="13">
        <v>0.1046</v>
      </c>
      <c r="K26" s="13">
        <v>6.83E-2</v>
      </c>
      <c r="L26" s="13">
        <v>6.7000000000000004E-2</v>
      </c>
      <c r="M26" s="13">
        <v>3.0099999999999998E-2</v>
      </c>
      <c r="N26" s="13">
        <v>3.0300000000000001E-2</v>
      </c>
      <c r="O26" s="14">
        <f t="shared" si="0"/>
        <v>5.5479999999999995E-2</v>
      </c>
      <c r="P26" s="4">
        <f t="shared" ca="1" si="1"/>
        <v>200</v>
      </c>
      <c r="Q26" s="4">
        <f ca="1">DAYS360(TODAY(),CONCATENATE("31.12.",Q2))</f>
        <v>160</v>
      </c>
      <c r="R26" s="14">
        <f t="shared" ca="1" si="2"/>
        <v>4.8488888888888887E-2</v>
      </c>
      <c r="S26" s="5">
        <f t="shared" ca="1" si="3"/>
        <v>-0.12601137547064001</v>
      </c>
    </row>
    <row r="27" spans="1:19" x14ac:dyDescent="0.25">
      <c r="A27" t="s">
        <v>48</v>
      </c>
      <c r="B27" t="s">
        <v>49</v>
      </c>
      <c r="C27" s="12">
        <v>4.87E-2</v>
      </c>
      <c r="D27" s="12">
        <v>4.5900000000000003E-2</v>
      </c>
      <c r="E27" s="13">
        <v>6.9500000000000006E-2</v>
      </c>
      <c r="F27" s="13">
        <v>4.8800000000000003E-2</v>
      </c>
      <c r="G27" s="13">
        <v>4.6100000000000002E-2</v>
      </c>
      <c r="H27" s="13">
        <v>5.2499999999999998E-2</v>
      </c>
      <c r="I27" s="13">
        <v>6.08E-2</v>
      </c>
      <c r="J27" s="13">
        <v>6.3600000000000004E-2</v>
      </c>
      <c r="K27" s="13">
        <v>3.4000000000000002E-2</v>
      </c>
      <c r="L27" s="13">
        <v>3.2300000000000002E-2</v>
      </c>
      <c r="M27" s="13">
        <v>2.9700000000000001E-2</v>
      </c>
      <c r="N27" s="13"/>
      <c r="O27" s="14">
        <f t="shared" si="0"/>
        <v>4.8588888888888883E-2</v>
      </c>
      <c r="P27" s="4">
        <f t="shared" ca="1" si="1"/>
        <v>200</v>
      </c>
      <c r="Q27" s="4">
        <f ca="1">DAYS360(TODAY(),CONCATENATE("31.12.",Q2))</f>
        <v>160</v>
      </c>
      <c r="R27" s="14">
        <f t="shared" ca="1" si="2"/>
        <v>4.7455555555555556E-2</v>
      </c>
      <c r="S27" s="5">
        <f t="shared" ca="1" si="3"/>
        <v>-2.3324948547907454E-2</v>
      </c>
    </row>
    <row r="28" spans="1:19" x14ac:dyDescent="0.25">
      <c r="A28" t="s">
        <v>50</v>
      </c>
      <c r="B28" t="s">
        <v>51</v>
      </c>
      <c r="C28" s="12">
        <v>5.8400000000000001E-2</v>
      </c>
      <c r="D28" s="12">
        <v>4.4600000000000001E-2</v>
      </c>
      <c r="E28" s="13">
        <v>5.45E-2</v>
      </c>
      <c r="F28" s="13">
        <v>5.5300000000000002E-2</v>
      </c>
      <c r="G28" s="13">
        <v>5.0299999999999997E-2</v>
      </c>
      <c r="H28" s="13">
        <v>5.4699999999999999E-2</v>
      </c>
      <c r="I28" s="13">
        <v>4.5100000000000001E-2</v>
      </c>
      <c r="J28" s="13">
        <v>4.9700000000000001E-2</v>
      </c>
      <c r="K28" s="13">
        <v>4.9700000000000001E-2</v>
      </c>
      <c r="L28" s="13">
        <v>4.4299999999999999E-2</v>
      </c>
      <c r="M28" s="13">
        <v>2.86E-2</v>
      </c>
      <c r="N28" s="13">
        <v>1.55E-2</v>
      </c>
      <c r="O28" s="14">
        <f t="shared" si="0"/>
        <v>4.4770000000000011E-2</v>
      </c>
      <c r="P28" s="4">
        <f t="shared" ca="1" si="1"/>
        <v>200</v>
      </c>
      <c r="Q28" s="4">
        <f ca="1">DAYS360(TODAY(),CONCATENATE("31.12.",Q2))</f>
        <v>160</v>
      </c>
      <c r="R28" s="14">
        <f t="shared" ca="1" si="2"/>
        <v>5.226666666666667E-2</v>
      </c>
      <c r="S28" s="5">
        <f t="shared" ca="1" si="3"/>
        <v>0.16744844017571259</v>
      </c>
    </row>
    <row r="29" spans="1:19" x14ac:dyDescent="0.25">
      <c r="A29" t="s">
        <v>52</v>
      </c>
      <c r="B29" t="s">
        <v>53</v>
      </c>
      <c r="C29" s="12">
        <v>3.7400000000000003E-2</v>
      </c>
      <c r="D29" s="12">
        <v>3.4799999999999998E-2</v>
      </c>
      <c r="E29" s="13">
        <v>3.5900000000000001E-2</v>
      </c>
      <c r="F29" s="13">
        <v>3.3599999999999998E-2</v>
      </c>
      <c r="G29" s="13">
        <v>3.39E-2</v>
      </c>
      <c r="H29" s="13">
        <v>3.56E-2</v>
      </c>
      <c r="I29" s="13">
        <v>2.0299999999999999E-2</v>
      </c>
      <c r="J29" s="13">
        <v>4.4400000000000002E-2</v>
      </c>
      <c r="K29" s="13">
        <v>2.98E-2</v>
      </c>
      <c r="L29" s="13">
        <v>4.5999999999999999E-2</v>
      </c>
      <c r="M29" s="13">
        <v>3.4200000000000001E-2</v>
      </c>
      <c r="N29" s="13">
        <v>3.8300000000000001E-2</v>
      </c>
      <c r="O29" s="14">
        <f t="shared" si="0"/>
        <v>3.5199999999999995E-2</v>
      </c>
      <c r="P29" s="4">
        <f t="shared" ca="1" si="1"/>
        <v>200</v>
      </c>
      <c r="Q29" s="4">
        <f ca="1">DAYS360(TODAY(),CONCATENATE("31.12.",Q2))</f>
        <v>160</v>
      </c>
      <c r="R29" s="14">
        <f t="shared" ca="1" si="2"/>
        <v>3.624444444444444E-2</v>
      </c>
      <c r="S29" s="5">
        <f t="shared" ca="1" si="3"/>
        <v>2.9671717171717127E-2</v>
      </c>
    </row>
    <row r="30" spans="1:19" x14ac:dyDescent="0.25">
      <c r="A30" t="s">
        <v>54</v>
      </c>
      <c r="B30" t="s">
        <v>55</v>
      </c>
      <c r="C30" s="12">
        <v>5.1999999999999998E-2</v>
      </c>
      <c r="D30" s="12">
        <v>5.11E-2</v>
      </c>
      <c r="E30" s="13">
        <v>5.1499999999999997E-2</v>
      </c>
      <c r="F30" s="13">
        <v>5.2499999999999998E-2</v>
      </c>
      <c r="G30" s="13">
        <v>5.6899999999999999E-2</v>
      </c>
      <c r="H30" s="13">
        <v>5.7200000000000001E-2</v>
      </c>
      <c r="I30" s="13">
        <v>5.8900000000000001E-2</v>
      </c>
      <c r="J30" s="13">
        <v>5.6500000000000002E-2</v>
      </c>
      <c r="K30" s="13">
        <v>3.5400000000000001E-2</v>
      </c>
      <c r="L30" s="13">
        <v>3.78E-2</v>
      </c>
      <c r="M30" s="13">
        <v>5.3100000000000001E-2</v>
      </c>
      <c r="N30" s="13">
        <v>4.8899999999999999E-2</v>
      </c>
      <c r="O30" s="14">
        <f t="shared" si="0"/>
        <v>5.0869999999999992E-2</v>
      </c>
      <c r="P30" s="4">
        <f t="shared" ca="1" si="1"/>
        <v>200</v>
      </c>
      <c r="Q30" s="4">
        <f ca="1">DAYS360(TODAY(),CONCATENATE("31.12.",Q2))</f>
        <v>160</v>
      </c>
      <c r="R30" s="14">
        <f t="shared" ca="1" si="2"/>
        <v>5.1599999999999993E-2</v>
      </c>
      <c r="S30" s="5">
        <f t="shared" ca="1" si="3"/>
        <v>1.4350304698250493E-2</v>
      </c>
    </row>
    <row r="31" spans="1:19" x14ac:dyDescent="0.25">
      <c r="A31" t="s">
        <v>56</v>
      </c>
      <c r="B31" t="s">
        <v>57</v>
      </c>
      <c r="C31" s="12">
        <v>3.3700000000000001E-2</v>
      </c>
      <c r="D31" s="12">
        <v>3.2000000000000001E-2</v>
      </c>
      <c r="E31" s="13">
        <v>3.1199999999999999E-2</v>
      </c>
      <c r="F31" s="13">
        <v>3.2500000000000001E-2</v>
      </c>
      <c r="G31" s="13">
        <v>2.9000000000000001E-2</v>
      </c>
      <c r="H31" s="13">
        <v>3.1099999999999999E-2</v>
      </c>
      <c r="I31" s="13">
        <v>3.4500000000000003E-2</v>
      </c>
      <c r="J31" s="13">
        <v>3.4200000000000001E-2</v>
      </c>
      <c r="K31" s="13">
        <v>2.4199999999999999E-2</v>
      </c>
      <c r="L31" s="13">
        <v>2.7300000000000001E-2</v>
      </c>
      <c r="M31" s="13">
        <v>3.0800000000000001E-2</v>
      </c>
      <c r="N31" s="13">
        <v>2.9100000000000001E-2</v>
      </c>
      <c r="O31" s="14">
        <f t="shared" si="0"/>
        <v>3.039E-2</v>
      </c>
      <c r="P31" s="4">
        <f t="shared" ca="1" si="1"/>
        <v>200</v>
      </c>
      <c r="Q31" s="4">
        <f ca="1">DAYS360(TODAY(),CONCATENATE("31.12.",Q2))</f>
        <v>160</v>
      </c>
      <c r="R31" s="14">
        <f t="shared" ca="1" si="2"/>
        <v>3.2944444444444443E-2</v>
      </c>
      <c r="S31" s="5">
        <f t="shared" ca="1" si="3"/>
        <v>8.4055427589484699E-2</v>
      </c>
    </row>
    <row r="32" spans="1:19" x14ac:dyDescent="0.25">
      <c r="A32" t="s">
        <v>58</v>
      </c>
      <c r="B32" t="s">
        <v>59</v>
      </c>
      <c r="C32" s="12">
        <v>3.0300000000000001E-2</v>
      </c>
      <c r="D32" s="12">
        <v>2.86E-2</v>
      </c>
      <c r="E32" s="13">
        <v>2.7099999999999999E-2</v>
      </c>
      <c r="F32" s="13">
        <v>2.81E-2</v>
      </c>
      <c r="G32" s="13">
        <v>2.69E-2</v>
      </c>
      <c r="H32" s="13">
        <v>2.6800000000000001E-2</v>
      </c>
      <c r="I32" s="13">
        <v>2.8799999999999999E-2</v>
      </c>
      <c r="J32" s="13">
        <v>3.3599999999999998E-2</v>
      </c>
      <c r="K32" s="13">
        <v>2.2200000000000001E-2</v>
      </c>
      <c r="L32" s="13">
        <v>2.5700000000000001E-2</v>
      </c>
      <c r="M32" s="13">
        <v>2.7799999999999998E-2</v>
      </c>
      <c r="N32" s="13">
        <v>2.4E-2</v>
      </c>
      <c r="O32" s="14">
        <f t="shared" si="0"/>
        <v>2.7100000000000003E-2</v>
      </c>
      <c r="P32" s="4">
        <f t="shared" ca="1" si="1"/>
        <v>200</v>
      </c>
      <c r="Q32" s="4">
        <f ca="1">DAYS360(TODAY(),CONCATENATE("31.12.",Q2))</f>
        <v>160</v>
      </c>
      <c r="R32" s="14">
        <f t="shared" ca="1" si="2"/>
        <v>2.9544444444444443E-2</v>
      </c>
      <c r="S32" s="5">
        <f t="shared" ca="1" si="3"/>
        <v>9.0200902009019979E-2</v>
      </c>
    </row>
    <row r="33" spans="1:19" x14ac:dyDescent="0.25">
      <c r="A33" t="s">
        <v>60</v>
      </c>
      <c r="B33" t="s">
        <v>61</v>
      </c>
      <c r="C33" s="12">
        <v>2.29E-2</v>
      </c>
      <c r="D33" s="12">
        <v>2.12E-2</v>
      </c>
      <c r="E33" s="13">
        <v>2.0400000000000001E-2</v>
      </c>
      <c r="F33" s="13">
        <v>2.3300000000000001E-2</v>
      </c>
      <c r="G33" s="13">
        <v>2.46E-2</v>
      </c>
      <c r="H33" s="13">
        <v>2.53E-2</v>
      </c>
      <c r="I33" s="13">
        <v>2.0899999999999998E-2</v>
      </c>
      <c r="J33" s="13">
        <v>2.2800000000000001E-2</v>
      </c>
      <c r="K33" s="13">
        <v>1.7999999999999999E-2</v>
      </c>
      <c r="L33" s="13">
        <v>1.9199999999999998E-2</v>
      </c>
      <c r="M33" s="13">
        <v>2.0199999999999999E-2</v>
      </c>
      <c r="N33" s="13">
        <v>1.8800000000000001E-2</v>
      </c>
      <c r="O33" s="14">
        <f t="shared" si="0"/>
        <v>2.1350000000000001E-2</v>
      </c>
      <c r="P33" s="4">
        <f t="shared" ca="1" si="1"/>
        <v>200</v>
      </c>
      <c r="Q33" s="4">
        <f ca="1">DAYS360(TODAY(),CONCATENATE("31.12.",Q2))</f>
        <v>160</v>
      </c>
      <c r="R33" s="14">
        <f t="shared" ca="1" si="2"/>
        <v>2.2144444444444446E-2</v>
      </c>
      <c r="S33" s="5">
        <f t="shared" ca="1" si="3"/>
        <v>3.7210512620348801E-2</v>
      </c>
    </row>
    <row r="34" spans="1:19" x14ac:dyDescent="0.25">
      <c r="A34" t="s">
        <v>62</v>
      </c>
      <c r="B34" t="s">
        <v>63</v>
      </c>
      <c r="C34" s="12">
        <v>2.92E-2</v>
      </c>
      <c r="D34" s="12">
        <v>2.7300000000000001E-2</v>
      </c>
      <c r="E34" s="13">
        <v>2.8799999999999999E-2</v>
      </c>
      <c r="F34" s="13">
        <v>3.7400000000000003E-2</v>
      </c>
      <c r="G34" s="13">
        <v>3.1300000000000001E-2</v>
      </c>
      <c r="H34" s="13">
        <v>1.7600000000000001E-2</v>
      </c>
      <c r="I34" s="13">
        <v>2.1700000000000001E-2</v>
      </c>
      <c r="J34" s="13">
        <v>0.1113</v>
      </c>
      <c r="K34" s="13">
        <v>4.0300000000000002E-2</v>
      </c>
      <c r="L34" s="13">
        <v>3.6600000000000001E-2</v>
      </c>
      <c r="M34" s="13">
        <v>3.0599999999999999E-2</v>
      </c>
      <c r="N34" s="13">
        <v>2.7099999999999999E-2</v>
      </c>
      <c r="O34" s="14">
        <f t="shared" si="0"/>
        <v>3.8270000000000005E-2</v>
      </c>
      <c r="P34" s="4">
        <f t="shared" ca="1" si="1"/>
        <v>200</v>
      </c>
      <c r="Q34" s="4">
        <f ca="1">DAYS360(TODAY(),CONCATENATE("31.12.",Q2))</f>
        <v>160</v>
      </c>
      <c r="R34" s="14">
        <f t="shared" ca="1" si="2"/>
        <v>2.8355555555555557E-2</v>
      </c>
      <c r="S34" s="5">
        <f t="shared" ca="1" si="3"/>
        <v>-0.25906570275527685</v>
      </c>
    </row>
    <row r="35" spans="1:19" x14ac:dyDescent="0.25">
      <c r="A35" t="s">
        <v>64</v>
      </c>
      <c r="B35" t="s">
        <v>65</v>
      </c>
      <c r="C35" s="12">
        <v>2.7900000000000001E-2</v>
      </c>
      <c r="D35" s="12">
        <v>2.6100000000000002E-2</v>
      </c>
      <c r="E35" s="13">
        <v>2.4299999999999999E-2</v>
      </c>
      <c r="F35" s="13">
        <v>2.52E-2</v>
      </c>
      <c r="G35" s="13">
        <v>2.18E-2</v>
      </c>
      <c r="H35" s="13">
        <v>2.3800000000000002E-2</v>
      </c>
      <c r="I35" s="13">
        <v>2.4299999999999999E-2</v>
      </c>
      <c r="J35" s="13">
        <v>1.9400000000000001E-2</v>
      </c>
      <c r="K35" s="13">
        <v>1.46E-2</v>
      </c>
      <c r="L35" s="13">
        <v>1.67E-2</v>
      </c>
      <c r="M35" s="13">
        <v>2.0299999999999999E-2</v>
      </c>
      <c r="N35" s="13">
        <v>3.2500000000000001E-2</v>
      </c>
      <c r="O35" s="14">
        <f t="shared" si="0"/>
        <v>2.2290000000000001E-2</v>
      </c>
      <c r="P35" s="4">
        <f t="shared" ca="1" si="1"/>
        <v>200</v>
      </c>
      <c r="Q35" s="4">
        <f ca="1">DAYS360(TODAY(),CONCATENATE("31.12.",Q2))</f>
        <v>160</v>
      </c>
      <c r="R35" s="14">
        <f t="shared" ca="1" si="2"/>
        <v>2.7099999999999999E-2</v>
      </c>
      <c r="S35" s="5">
        <f t="shared" ca="1" si="3"/>
        <v>0.21579183490354414</v>
      </c>
    </row>
    <row r="36" spans="1:19" x14ac:dyDescent="0.25">
      <c r="A36" t="s">
        <v>66</v>
      </c>
      <c r="B36" t="s">
        <v>67</v>
      </c>
      <c r="C36" s="12">
        <v>3.27E-2</v>
      </c>
      <c r="D36" s="12">
        <v>3.3599999999999998E-2</v>
      </c>
      <c r="E36" s="13">
        <v>2.8199999999999999E-2</v>
      </c>
      <c r="F36" s="13">
        <v>3.3300000000000003E-2</v>
      </c>
      <c r="G36" s="13">
        <v>3.4099999999999998E-2</v>
      </c>
      <c r="H36" s="13">
        <v>2.52E-2</v>
      </c>
      <c r="I36" s="13">
        <v>4.0300000000000002E-2</v>
      </c>
      <c r="J36" s="13">
        <v>7.6499999999999999E-2</v>
      </c>
      <c r="K36" s="13">
        <v>3.1E-2</v>
      </c>
      <c r="L36" s="13">
        <v>2.7699999999999999E-2</v>
      </c>
      <c r="M36" s="13">
        <v>2.5999999999999999E-2</v>
      </c>
      <c r="N36" s="13">
        <v>2.2499999999999999E-2</v>
      </c>
      <c r="O36" s="14">
        <f t="shared" si="0"/>
        <v>3.4479999999999997E-2</v>
      </c>
      <c r="P36" s="4">
        <f t="shared" ca="1" si="1"/>
        <v>200</v>
      </c>
      <c r="Q36" s="4">
        <f ca="1">DAYS360(TODAY(),CONCATENATE("31.12.",Q2))</f>
        <v>160</v>
      </c>
      <c r="R36" s="14">
        <f t="shared" ca="1" si="2"/>
        <v>3.3100000000000004E-2</v>
      </c>
      <c r="S36" s="5">
        <f t="shared" ca="1" si="3"/>
        <v>-4.0023201856148272E-2</v>
      </c>
    </row>
    <row r="37" spans="1:19" x14ac:dyDescent="0.25">
      <c r="A37" t="s">
        <v>68</v>
      </c>
      <c r="B37" t="s">
        <v>69</v>
      </c>
      <c r="C37" s="12">
        <v>1.3899999999999999E-2</v>
      </c>
      <c r="D37" s="12">
        <v>1.3100000000000001E-2</v>
      </c>
      <c r="E37" s="13">
        <v>1.1599999999999999E-2</v>
      </c>
      <c r="F37" s="13">
        <v>1.3899999999999999E-2</v>
      </c>
      <c r="G37" s="13">
        <v>1.55E-2</v>
      </c>
      <c r="H37" s="13">
        <v>8.3000000000000001E-3</v>
      </c>
      <c r="I37" s="13">
        <v>6.1999999999999998E-3</v>
      </c>
      <c r="J37" s="13">
        <v>1.77E-2</v>
      </c>
      <c r="K37" s="13">
        <v>6.1999999999999998E-3</v>
      </c>
      <c r="L37" s="13">
        <v>6.7000000000000002E-3</v>
      </c>
      <c r="M37" s="13">
        <v>7.7999999999999996E-3</v>
      </c>
      <c r="N37" s="13">
        <v>9.4999999999999998E-3</v>
      </c>
      <c r="O37" s="14">
        <f t="shared" si="0"/>
        <v>1.0339999999999998E-2</v>
      </c>
      <c r="P37" s="4">
        <f t="shared" ca="1" si="1"/>
        <v>200</v>
      </c>
      <c r="Q37" s="4">
        <f ca="1">DAYS360(TODAY(),CONCATENATE("31.12.",Q2))</f>
        <v>160</v>
      </c>
      <c r="R37" s="14">
        <f t="shared" ca="1" si="2"/>
        <v>1.3544444444444444E-2</v>
      </c>
      <c r="S37" s="5">
        <f t="shared" ca="1" si="3"/>
        <v>0.30990758650333139</v>
      </c>
    </row>
    <row r="38" spans="1:19" x14ac:dyDescent="0.25">
      <c r="A38" t="s">
        <v>70</v>
      </c>
      <c r="B38" t="s">
        <v>71</v>
      </c>
      <c r="C38" s="12">
        <v>2.3900000000000001E-2</v>
      </c>
      <c r="D38" s="12">
        <v>2.1700000000000001E-2</v>
      </c>
      <c r="E38" s="13">
        <v>1.9699999999999999E-2</v>
      </c>
      <c r="F38" s="13">
        <v>1.72E-2</v>
      </c>
      <c r="G38" s="13">
        <v>1.5800000000000002E-2</v>
      </c>
      <c r="H38" s="13">
        <v>1.7000000000000001E-2</v>
      </c>
      <c r="I38" s="13">
        <v>1.6400000000000001E-2</v>
      </c>
      <c r="J38" s="13">
        <v>2.2599999999999999E-2</v>
      </c>
      <c r="K38" s="13">
        <v>1.3899999999999999E-2</v>
      </c>
      <c r="L38" s="13">
        <v>1.1299999999999999E-2</v>
      </c>
      <c r="M38" s="13">
        <v>9.4999999999999998E-3</v>
      </c>
      <c r="N38" s="13">
        <v>7.1000000000000004E-3</v>
      </c>
      <c r="O38" s="14">
        <f t="shared" si="0"/>
        <v>1.5049999999999999E-2</v>
      </c>
      <c r="P38" s="4">
        <f t="shared" ca="1" si="1"/>
        <v>200</v>
      </c>
      <c r="Q38" s="4">
        <f ca="1">DAYS360(TODAY(),CONCATENATE("31.12.",Q2))</f>
        <v>160</v>
      </c>
      <c r="R38" s="14">
        <f t="shared" ca="1" si="2"/>
        <v>2.2922222222222222E-2</v>
      </c>
      <c r="S38" s="5">
        <f t="shared" ca="1" si="3"/>
        <v>0.52307124400147664</v>
      </c>
    </row>
    <row r="39" spans="1:19" x14ac:dyDescent="0.25">
      <c r="A39" t="s">
        <v>72</v>
      </c>
      <c r="B39" t="s">
        <v>73</v>
      </c>
      <c r="C39" s="12">
        <v>2.92E-2</v>
      </c>
      <c r="D39" s="12">
        <v>2.69E-2</v>
      </c>
      <c r="E39" s="13">
        <v>2.46E-2</v>
      </c>
      <c r="F39" s="13">
        <v>2.7300000000000001E-2</v>
      </c>
      <c r="G39" s="13">
        <v>3.0099999999999998E-2</v>
      </c>
      <c r="H39" s="13">
        <v>4.7000000000000002E-3</v>
      </c>
      <c r="I39" s="13">
        <v>4.7999999999999996E-3</v>
      </c>
      <c r="J39" s="13">
        <v>4.82E-2</v>
      </c>
      <c r="K39" s="13">
        <v>3.39E-2</v>
      </c>
      <c r="L39" s="13">
        <v>2.8199999999999999E-2</v>
      </c>
      <c r="M39" s="13">
        <v>3.4299999999999997E-2</v>
      </c>
      <c r="N39" s="13">
        <v>3.49E-2</v>
      </c>
      <c r="O39" s="14">
        <f t="shared" si="0"/>
        <v>2.7099999999999996E-2</v>
      </c>
      <c r="P39" s="4">
        <f t="shared" ca="1" si="1"/>
        <v>200</v>
      </c>
      <c r="Q39" s="4">
        <f ca="1">DAYS360(TODAY(),CONCATENATE("31.12.",Q2))</f>
        <v>160</v>
      </c>
      <c r="R39" s="14">
        <f t="shared" ca="1" si="2"/>
        <v>2.8177777777777777E-2</v>
      </c>
      <c r="S39" s="5">
        <f t="shared" ca="1" si="3"/>
        <v>3.9770397703977167E-2</v>
      </c>
    </row>
    <row r="40" spans="1:19" x14ac:dyDescent="0.25">
      <c r="A40" t="s">
        <v>74</v>
      </c>
      <c r="B40" t="s">
        <v>75</v>
      </c>
      <c r="C40" s="12">
        <v>2.81E-2</v>
      </c>
      <c r="D40" s="12">
        <v>2.64E-2</v>
      </c>
      <c r="E40" s="13">
        <v>2.8299999999999999E-2</v>
      </c>
      <c r="F40" s="13">
        <v>3.4200000000000001E-2</v>
      </c>
      <c r="G40" s="13">
        <v>3.4299999999999997E-2</v>
      </c>
      <c r="H40" s="13">
        <v>3.4099999999999998E-2</v>
      </c>
      <c r="I40" s="13">
        <v>0.03</v>
      </c>
      <c r="J40" s="13">
        <v>3.0599999999999999E-2</v>
      </c>
      <c r="K40" s="13">
        <v>2.4299999999999999E-2</v>
      </c>
      <c r="L40" s="13">
        <v>2.2100000000000002E-2</v>
      </c>
      <c r="M40" s="13">
        <v>2.1100000000000001E-2</v>
      </c>
      <c r="N40" s="13">
        <v>1.72E-2</v>
      </c>
      <c r="O40" s="14">
        <f t="shared" si="0"/>
        <v>2.7619999999999995E-2</v>
      </c>
      <c r="P40" s="4">
        <f t="shared" ca="1" si="1"/>
        <v>200</v>
      </c>
      <c r="Q40" s="4">
        <f ca="1">DAYS360(TODAY(),CONCATENATE("31.12.",Q2))</f>
        <v>160</v>
      </c>
      <c r="R40" s="14">
        <f t="shared" ca="1" si="2"/>
        <v>2.7344444444444442E-2</v>
      </c>
      <c r="S40" s="5">
        <f t="shared" ca="1" si="3"/>
        <v>-9.9766674712364889E-3</v>
      </c>
    </row>
    <row r="41" spans="1:19" x14ac:dyDescent="0.25">
      <c r="A41" t="s">
        <v>76</v>
      </c>
      <c r="B41" t="s">
        <v>77</v>
      </c>
      <c r="C41" s="12">
        <v>3.8100000000000002E-2</v>
      </c>
      <c r="D41" s="12">
        <v>3.5999999999999997E-2</v>
      </c>
      <c r="E41" s="13">
        <v>3.7999999999999999E-2</v>
      </c>
      <c r="F41" s="13">
        <v>1.0999999999999999E-2</v>
      </c>
      <c r="G41" s="13"/>
      <c r="H41" s="13"/>
      <c r="I41" s="13"/>
      <c r="J41" s="13"/>
      <c r="K41" s="13"/>
      <c r="L41" s="13"/>
      <c r="M41" s="13"/>
      <c r="N41" s="13"/>
      <c r="O41" s="14">
        <f t="shared" si="0"/>
        <v>2.4500000000000001E-2</v>
      </c>
      <c r="P41" s="4">
        <f t="shared" ca="1" si="1"/>
        <v>200</v>
      </c>
      <c r="Q41" s="4">
        <f ca="1">DAYS360(TODAY(),CONCATENATE("31.12.",Q2))</f>
        <v>160</v>
      </c>
      <c r="R41" s="14">
        <f t="shared" ca="1" si="2"/>
        <v>3.7166666666666667E-2</v>
      </c>
      <c r="S41" s="5">
        <f t="shared" ca="1" si="3"/>
        <v>0.51700680272108834</v>
      </c>
    </row>
    <row r="42" spans="1:19" x14ac:dyDescent="0.25">
      <c r="A42" t="s">
        <v>78</v>
      </c>
      <c r="B42" t="s">
        <v>79</v>
      </c>
      <c r="C42" s="12">
        <v>3.5900000000000001E-2</v>
      </c>
      <c r="D42" s="12">
        <v>3.3399999999999999E-2</v>
      </c>
      <c r="E42" s="13">
        <v>3.2199999999999999E-2</v>
      </c>
      <c r="F42" s="13">
        <v>3.2500000000000001E-2</v>
      </c>
      <c r="G42" s="13">
        <v>2.52E-2</v>
      </c>
      <c r="H42" s="13">
        <v>2.9399999999999999E-2</v>
      </c>
      <c r="I42" s="13">
        <v>3.2800000000000003E-2</v>
      </c>
      <c r="J42" s="13">
        <v>2.6200000000000001E-2</v>
      </c>
      <c r="K42" s="13">
        <v>2.5499999999999998E-2</v>
      </c>
      <c r="L42" s="13">
        <v>2.2599999999999999E-2</v>
      </c>
      <c r="M42" s="13">
        <v>1.9900000000000001E-2</v>
      </c>
      <c r="N42" s="13">
        <v>1.72E-2</v>
      </c>
      <c r="O42" s="14">
        <f t="shared" si="0"/>
        <v>2.6350000000000002E-2</v>
      </c>
      <c r="P42" s="4">
        <f t="shared" ca="1" si="1"/>
        <v>200</v>
      </c>
      <c r="Q42" s="4">
        <f ca="1">DAYS360(TODAY(),CONCATENATE("31.12.",Q2))</f>
        <v>160</v>
      </c>
      <c r="R42" s="14">
        <f t="shared" ca="1" si="2"/>
        <v>3.478888888888889E-2</v>
      </c>
      <c r="S42" s="5">
        <f t="shared" ca="1" si="3"/>
        <v>0.3202614379084967</v>
      </c>
    </row>
    <row r="43" spans="1:19" x14ac:dyDescent="0.25">
      <c r="A43" t="s">
        <v>80</v>
      </c>
      <c r="B43" t="s">
        <v>81</v>
      </c>
      <c r="C43" s="12">
        <v>3.09E-2</v>
      </c>
      <c r="D43" s="12">
        <v>3.0099999999999998E-2</v>
      </c>
      <c r="E43" s="13">
        <v>3.4599999999999999E-2</v>
      </c>
      <c r="F43" s="13">
        <v>4.1000000000000002E-2</v>
      </c>
      <c r="G43" s="13">
        <v>4.0300000000000002E-2</v>
      </c>
      <c r="H43" s="13">
        <v>4.2200000000000001E-2</v>
      </c>
      <c r="I43" s="13">
        <v>4.1599999999999998E-2</v>
      </c>
      <c r="J43" s="13">
        <v>0.05</v>
      </c>
      <c r="K43" s="13">
        <v>2.6200000000000001E-2</v>
      </c>
      <c r="L43" s="13">
        <v>3.49E-2</v>
      </c>
      <c r="M43" s="13">
        <v>4.7800000000000002E-2</v>
      </c>
      <c r="N43" s="13">
        <v>4.6399999999999997E-2</v>
      </c>
      <c r="O43" s="14">
        <f t="shared" si="0"/>
        <v>4.0500000000000001E-2</v>
      </c>
      <c r="P43" s="4">
        <f t="shared" ca="1" si="1"/>
        <v>200</v>
      </c>
      <c r="Q43" s="4">
        <f ca="1">DAYS360(TODAY(),CONCATENATE("31.12.",Q2))</f>
        <v>160</v>
      </c>
      <c r="R43" s="14">
        <f t="shared" ca="1" si="2"/>
        <v>3.0544444444444444E-2</v>
      </c>
      <c r="S43" s="5">
        <f t="shared" ca="1" si="3"/>
        <v>-0.24581618655692739</v>
      </c>
    </row>
    <row r="44" spans="1:19" x14ac:dyDescent="0.25">
      <c r="A44" t="s">
        <v>82</v>
      </c>
      <c r="B44" t="s">
        <v>83</v>
      </c>
      <c r="C44" s="12">
        <v>2.4199999999999999E-2</v>
      </c>
      <c r="D44" s="12">
        <v>2.3400000000000001E-2</v>
      </c>
      <c r="E44" s="13">
        <v>2.6599999999999999E-2</v>
      </c>
      <c r="F44" s="13">
        <v>2.6200000000000001E-2</v>
      </c>
      <c r="G44" s="13">
        <v>2.46E-2</v>
      </c>
      <c r="H44" s="13">
        <v>2.2599999999999999E-2</v>
      </c>
      <c r="I44" s="13">
        <v>2.1899999999999999E-2</v>
      </c>
      <c r="J44" s="13">
        <v>1.6E-2</v>
      </c>
      <c r="K44" s="13">
        <v>1.3599999999999999E-2</v>
      </c>
      <c r="L44" s="13">
        <v>1.4999999999999999E-2</v>
      </c>
      <c r="M44" s="13">
        <v>0.13689999999999999</v>
      </c>
      <c r="N44" s="13">
        <v>5.5999999999999999E-3</v>
      </c>
      <c r="O44" s="14">
        <f t="shared" si="0"/>
        <v>3.09E-2</v>
      </c>
      <c r="P44" s="4">
        <f t="shared" ca="1" si="1"/>
        <v>200</v>
      </c>
      <c r="Q44" s="4">
        <f ca="1">DAYS360(TODAY(),CONCATENATE("31.12.",Q2))</f>
        <v>160</v>
      </c>
      <c r="R44" s="14">
        <f t="shared" ca="1" si="2"/>
        <v>2.3844444444444446E-2</v>
      </c>
      <c r="S44" s="5">
        <f t="shared" ca="1" si="3"/>
        <v>-0.22833513124775262</v>
      </c>
    </row>
    <row r="45" spans="1:19" x14ac:dyDescent="0.25">
      <c r="A45" t="s">
        <v>84</v>
      </c>
      <c r="B45" t="s">
        <v>85</v>
      </c>
      <c r="C45" s="12">
        <v>1.6299999999999999E-2</v>
      </c>
      <c r="D45" s="12">
        <v>1.4999999999999999E-2</v>
      </c>
      <c r="E45" s="13">
        <v>1.5299999999999999E-2</v>
      </c>
      <c r="F45" s="13">
        <v>3.9300000000000002E-2</v>
      </c>
      <c r="G45" s="13">
        <v>3.1E-2</v>
      </c>
      <c r="H45" s="13">
        <v>3.6799999999999999E-2</v>
      </c>
      <c r="I45" s="13">
        <v>4.2700000000000002E-2</v>
      </c>
      <c r="J45" s="13">
        <v>4.1700000000000001E-2</v>
      </c>
      <c r="K45" s="13">
        <v>3.1899999999999998E-2</v>
      </c>
      <c r="L45" s="13">
        <v>2.69E-2</v>
      </c>
      <c r="M45" s="13">
        <v>3.09E-2</v>
      </c>
      <c r="N45" s="13"/>
      <c r="O45" s="14">
        <f t="shared" si="0"/>
        <v>3.2944444444444443E-2</v>
      </c>
      <c r="P45" s="4">
        <f t="shared" ca="1" si="1"/>
        <v>200</v>
      </c>
      <c r="Q45" s="4">
        <f ca="1">DAYS360(TODAY(),CONCATENATE("31.12.",Q2))</f>
        <v>160</v>
      </c>
      <c r="R45" s="14">
        <f t="shared" ca="1" si="2"/>
        <v>1.5722222222222221E-2</v>
      </c>
      <c r="S45" s="5">
        <f t="shared" ca="1" si="3"/>
        <v>-0.52276559865092753</v>
      </c>
    </row>
    <row r="46" spans="1:19" x14ac:dyDescent="0.25">
      <c r="A46" t="s">
        <v>86</v>
      </c>
      <c r="B46" t="s">
        <v>87</v>
      </c>
      <c r="C46" s="12">
        <v>1.5599999999999999E-2</v>
      </c>
      <c r="D46" s="12">
        <v>1.41E-2</v>
      </c>
      <c r="E46" s="13">
        <v>1.5900000000000001E-2</v>
      </c>
      <c r="F46" s="13">
        <v>1.47E-2</v>
      </c>
      <c r="G46" s="13">
        <v>1.6500000000000001E-2</v>
      </c>
      <c r="H46" s="13">
        <v>2.0500000000000001E-2</v>
      </c>
      <c r="I46" s="13">
        <v>1.24E-2</v>
      </c>
      <c r="J46" s="13">
        <v>7.3000000000000001E-3</v>
      </c>
      <c r="K46" s="13">
        <v>7.9000000000000008E-3</v>
      </c>
      <c r="L46" s="13">
        <v>8.3999999999999995E-3</v>
      </c>
      <c r="M46" s="13">
        <v>1.0699999999999999E-2</v>
      </c>
      <c r="N46" s="13">
        <v>1.8599999999999998E-2</v>
      </c>
      <c r="O46" s="14">
        <f t="shared" si="0"/>
        <v>1.3290000000000001E-2</v>
      </c>
      <c r="P46" s="4">
        <f t="shared" ca="1" si="1"/>
        <v>200</v>
      </c>
      <c r="Q46" s="4">
        <f ca="1">DAYS360(TODAY(),CONCATENATE("31.12.",Q2))</f>
        <v>160</v>
      </c>
      <c r="R46" s="14">
        <f t="shared" ca="1" si="2"/>
        <v>1.4933333333333333E-2</v>
      </c>
      <c r="S46" s="5">
        <f t="shared" ca="1" si="3"/>
        <v>0.12365186857286159</v>
      </c>
    </row>
    <row r="47" spans="1:19" x14ac:dyDescent="0.25">
      <c r="A47" t="s">
        <v>88</v>
      </c>
      <c r="B47" t="s">
        <v>89</v>
      </c>
      <c r="C47" s="12">
        <v>1.15E-2</v>
      </c>
      <c r="D47" s="12">
        <v>1.2E-2</v>
      </c>
      <c r="E47" s="13">
        <v>8.8999999999999999E-3</v>
      </c>
      <c r="F47" s="13">
        <v>9.1000000000000004E-3</v>
      </c>
      <c r="G47" s="13">
        <v>6.1000000000000004E-3</v>
      </c>
      <c r="H47" s="13">
        <v>8.8999999999999999E-3</v>
      </c>
      <c r="I47" s="13">
        <v>2.5999999999999999E-3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4">
        <f t="shared" si="0"/>
        <v>3.5599999999999998E-3</v>
      </c>
      <c r="P47" s="4">
        <f t="shared" ca="1" si="1"/>
        <v>200</v>
      </c>
      <c r="Q47" s="4">
        <f ca="1">DAYS360(TODAY(),CONCATENATE("31.12.",Q2))</f>
        <v>160</v>
      </c>
      <c r="R47" s="14">
        <f t="shared" ca="1" si="2"/>
        <v>1.1722222222222222E-2</v>
      </c>
      <c r="S47" s="5">
        <f t="shared" ca="1" si="3"/>
        <v>2.2927590511860179</v>
      </c>
    </row>
    <row r="48" spans="1:19" x14ac:dyDescent="0.25">
      <c r="A48" t="s">
        <v>90</v>
      </c>
      <c r="B48" t="s">
        <v>91</v>
      </c>
      <c r="C48" s="12">
        <v>3.0300000000000001E-2</v>
      </c>
      <c r="D48" s="12">
        <v>2.7900000000000001E-2</v>
      </c>
      <c r="E48" s="13">
        <v>2.7E-2</v>
      </c>
      <c r="F48" s="13">
        <v>3.1099999999999999E-2</v>
      </c>
      <c r="G48" s="13">
        <v>3.0499999999999999E-2</v>
      </c>
      <c r="H48" s="13">
        <v>2.8899999999999999E-2</v>
      </c>
      <c r="I48" s="13">
        <v>2.93E-2</v>
      </c>
      <c r="J48" s="13">
        <v>3.0099999999999998E-2</v>
      </c>
      <c r="K48" s="13">
        <v>1.8800000000000001E-2</v>
      </c>
      <c r="L48" s="13">
        <v>1.8499999999999999E-2</v>
      </c>
      <c r="M48" s="13">
        <v>1.7100000000000001E-2</v>
      </c>
      <c r="N48" s="13">
        <v>1.6299999999999999E-2</v>
      </c>
      <c r="O48" s="14">
        <f t="shared" si="0"/>
        <v>2.4759999999999997E-2</v>
      </c>
      <c r="P48" s="4">
        <f t="shared" ca="1" si="1"/>
        <v>200</v>
      </c>
      <c r="Q48" s="4">
        <f ca="1">DAYS360(TODAY(),CONCATENATE("31.12.",Q2))</f>
        <v>160</v>
      </c>
      <c r="R48" s="14">
        <f t="shared" ca="1" si="2"/>
        <v>2.9233333333333333E-2</v>
      </c>
      <c r="S48" s="5">
        <f t="shared" ca="1" si="3"/>
        <v>0.18066774367259031</v>
      </c>
    </row>
    <row r="49" spans="1:19" x14ac:dyDescent="0.25">
      <c r="A49" t="s">
        <v>92</v>
      </c>
      <c r="B49" t="s">
        <v>93</v>
      </c>
      <c r="C49" s="12">
        <v>3.4700000000000002E-2</v>
      </c>
      <c r="D49" s="12">
        <v>3.3399999999999999E-2</v>
      </c>
      <c r="E49" s="13">
        <v>3.1300000000000001E-2</v>
      </c>
      <c r="F49" s="13">
        <v>3.5099999999999999E-2</v>
      </c>
      <c r="G49" s="13">
        <v>3.6999999999999998E-2</v>
      </c>
      <c r="H49" s="13">
        <v>4.1099999999999998E-2</v>
      </c>
      <c r="I49" s="13">
        <v>4.3999999999999997E-2</v>
      </c>
      <c r="J49" s="13">
        <v>7.2300000000000003E-2</v>
      </c>
      <c r="K49" s="13">
        <v>5.0999999999999997E-2</v>
      </c>
      <c r="L49" s="13">
        <v>3.7100000000000001E-2</v>
      </c>
      <c r="M49" s="13">
        <v>3.2599999999999997E-2</v>
      </c>
      <c r="N49" s="13">
        <v>2.53E-2</v>
      </c>
      <c r="O49" s="14">
        <f t="shared" si="0"/>
        <v>4.0680000000000008E-2</v>
      </c>
      <c r="P49" s="4">
        <f t="shared" ca="1" si="1"/>
        <v>200</v>
      </c>
      <c r="Q49" s="4">
        <f ca="1">DAYS360(TODAY(),CONCATENATE("31.12.",Q2))</f>
        <v>160</v>
      </c>
      <c r="R49" s="14">
        <f t="shared" ca="1" si="2"/>
        <v>3.412222222222222E-2</v>
      </c>
      <c r="S49" s="5">
        <f t="shared" ca="1" si="3"/>
        <v>-0.16120397683819532</v>
      </c>
    </row>
    <row r="50" spans="1:19" x14ac:dyDescent="0.25">
      <c r="A50" t="s">
        <v>94</v>
      </c>
      <c r="B50" t="s">
        <v>95</v>
      </c>
      <c r="C50" s="12">
        <v>4.7E-2</v>
      </c>
      <c r="D50" s="12">
        <v>4.3999999999999997E-2</v>
      </c>
      <c r="E50" s="13">
        <v>4.3200000000000002E-2</v>
      </c>
      <c r="F50" s="13">
        <v>3.8699999999999998E-2</v>
      </c>
      <c r="G50" s="13">
        <v>3.5900000000000001E-2</v>
      </c>
      <c r="H50" s="13">
        <v>4.1700000000000001E-2</v>
      </c>
      <c r="I50" s="13">
        <v>4.65E-2</v>
      </c>
      <c r="J50" s="13">
        <v>3.5400000000000001E-2</v>
      </c>
      <c r="K50" s="13"/>
      <c r="L50" s="13"/>
      <c r="M50" s="13"/>
      <c r="N50" s="13"/>
      <c r="O50" s="14">
        <f t="shared" si="0"/>
        <v>4.0233333333333336E-2</v>
      </c>
      <c r="P50" s="4">
        <f t="shared" ca="1" si="1"/>
        <v>200</v>
      </c>
      <c r="Q50" s="4">
        <f ca="1">DAYS360(TODAY(),CONCATENATE("31.12.",Q2))</f>
        <v>160</v>
      </c>
      <c r="R50" s="14">
        <f t="shared" ca="1" si="2"/>
        <v>4.5666666666666661E-2</v>
      </c>
      <c r="S50" s="5">
        <f t="shared" ca="1" si="3"/>
        <v>0.13504556752278352</v>
      </c>
    </row>
    <row r="51" spans="1:19" x14ac:dyDescent="0.25">
      <c r="A51" t="s">
        <v>96</v>
      </c>
      <c r="B51" t="s">
        <v>97</v>
      </c>
      <c r="C51" s="12">
        <v>3.27E-2</v>
      </c>
      <c r="D51" s="12">
        <v>3.0599999999999999E-2</v>
      </c>
      <c r="E51" s="13">
        <v>2.9700000000000001E-2</v>
      </c>
      <c r="F51" s="13">
        <v>3.49E-2</v>
      </c>
      <c r="G51" s="13">
        <v>3.1E-2</v>
      </c>
      <c r="H51" s="13">
        <v>0.03</v>
      </c>
      <c r="I51" s="13">
        <v>3.2099999999999997E-2</v>
      </c>
      <c r="J51" s="13">
        <v>2.3800000000000002E-2</v>
      </c>
      <c r="K51" s="13">
        <v>2.0899999999999998E-2</v>
      </c>
      <c r="L51" s="13">
        <v>2.07E-2</v>
      </c>
      <c r="M51" s="13">
        <v>1.8599999999999998E-2</v>
      </c>
      <c r="N51" s="13">
        <v>1.72E-2</v>
      </c>
      <c r="O51" s="14">
        <f t="shared" si="0"/>
        <v>2.5890000000000003E-2</v>
      </c>
      <c r="P51" s="4">
        <f t="shared" ca="1" si="1"/>
        <v>200</v>
      </c>
      <c r="Q51" s="4">
        <f ca="1">DAYS360(TODAY(),CONCATENATE("31.12.",Q2))</f>
        <v>160</v>
      </c>
      <c r="R51" s="14">
        <f t="shared" ca="1" si="2"/>
        <v>3.1766666666666665E-2</v>
      </c>
      <c r="S51" s="5">
        <f t="shared" ca="1" si="3"/>
        <v>0.22698596626754197</v>
      </c>
    </row>
    <row r="52" spans="1:19" x14ac:dyDescent="0.25">
      <c r="A52" t="s">
        <v>98</v>
      </c>
      <c r="B52" t="s">
        <v>99</v>
      </c>
      <c r="C52" s="12">
        <v>4.3499999999999997E-2</v>
      </c>
      <c r="D52" s="12">
        <v>4.1700000000000001E-2</v>
      </c>
      <c r="E52" s="13">
        <v>4.2500000000000003E-2</v>
      </c>
      <c r="F52" s="13">
        <v>4.6899999999999997E-2</v>
      </c>
      <c r="G52" s="13">
        <v>4.9399999999999999E-2</v>
      </c>
      <c r="H52" s="13">
        <v>5.3900000000000003E-2</v>
      </c>
      <c r="I52" s="13">
        <v>5.6399999999999999E-2</v>
      </c>
      <c r="J52" s="13">
        <v>5.2499999999999998E-2</v>
      </c>
      <c r="K52" s="13">
        <v>3.8199999999999998E-2</v>
      </c>
      <c r="L52" s="13">
        <v>4.3499999999999997E-2</v>
      </c>
      <c r="M52" s="13">
        <v>5.3800000000000001E-2</v>
      </c>
      <c r="N52" s="13">
        <v>3.7999999999999999E-2</v>
      </c>
      <c r="O52" s="14">
        <f t="shared" si="0"/>
        <v>4.7510000000000004E-2</v>
      </c>
      <c r="P52" s="4">
        <f t="shared" ca="1" si="1"/>
        <v>200</v>
      </c>
      <c r="Q52" s="4">
        <f ca="1">DAYS360(TODAY(),CONCATENATE("31.12.",Q2))</f>
        <v>160</v>
      </c>
      <c r="R52" s="14">
        <f t="shared" ca="1" si="2"/>
        <v>4.2699999999999995E-2</v>
      </c>
      <c r="S52" s="5">
        <f t="shared" ca="1" si="3"/>
        <v>-0.10124184382235335</v>
      </c>
    </row>
    <row r="53" spans="1:19" x14ac:dyDescent="0.25">
      <c r="A53" t="s">
        <v>100</v>
      </c>
      <c r="B53" t="s">
        <v>101</v>
      </c>
      <c r="C53" s="12">
        <v>2.5000000000000001E-2</v>
      </c>
      <c r="D53" s="12">
        <v>2.4400000000000002E-2</v>
      </c>
      <c r="E53" s="13">
        <v>2.3300000000000001E-2</v>
      </c>
      <c r="F53" s="13">
        <v>2.3800000000000002E-2</v>
      </c>
      <c r="G53" s="13">
        <v>2.1600000000000001E-2</v>
      </c>
      <c r="H53" s="13">
        <v>2.0400000000000001E-2</v>
      </c>
      <c r="I53" s="13">
        <v>2.0199999999999999E-2</v>
      </c>
      <c r="J53" s="13">
        <v>1.7299999999999999E-2</v>
      </c>
      <c r="K53" s="13">
        <v>1.4E-2</v>
      </c>
      <c r="L53" s="13">
        <v>1.2999999999999999E-2</v>
      </c>
      <c r="M53" s="13">
        <v>9.9000000000000008E-3</v>
      </c>
      <c r="N53" s="13">
        <v>6.7000000000000002E-3</v>
      </c>
      <c r="O53" s="14">
        <f t="shared" si="0"/>
        <v>1.7020000000000004E-2</v>
      </c>
      <c r="P53" s="4">
        <f t="shared" ca="1" si="1"/>
        <v>200</v>
      </c>
      <c r="Q53" s="4">
        <f ca="1">DAYS360(TODAY(),CONCATENATE("31.12.",Q2))</f>
        <v>160</v>
      </c>
      <c r="R53" s="14">
        <f t="shared" ca="1" si="2"/>
        <v>2.4733333333333333E-2</v>
      </c>
      <c r="S53" s="5">
        <f t="shared" ca="1" si="3"/>
        <v>0.45319232275753984</v>
      </c>
    </row>
    <row r="54" spans="1:19" x14ac:dyDescent="0.25">
      <c r="A54" t="s">
        <v>102</v>
      </c>
      <c r="B54" t="s">
        <v>103</v>
      </c>
      <c r="C54" s="12">
        <v>3.1399999999999997E-2</v>
      </c>
      <c r="D54" s="12">
        <v>2.7400000000000001E-2</v>
      </c>
      <c r="E54" s="13">
        <v>1.9900000000000001E-2</v>
      </c>
      <c r="F54" s="13">
        <v>2.5600000000000001E-2</v>
      </c>
      <c r="G54" s="13">
        <v>2.5700000000000001E-2</v>
      </c>
      <c r="H54" s="13">
        <v>1.8499999999999999E-2</v>
      </c>
      <c r="I54" s="13">
        <v>1.12E-2</v>
      </c>
      <c r="J54" s="13">
        <v>2.0799999999999999E-2</v>
      </c>
      <c r="K54" s="13"/>
      <c r="L54" s="13"/>
      <c r="M54" s="13"/>
      <c r="N54" s="13"/>
      <c r="O54" s="14">
        <f t="shared" si="0"/>
        <v>2.0283333333333334E-2</v>
      </c>
      <c r="P54" s="4">
        <f t="shared" ca="1" si="1"/>
        <v>200</v>
      </c>
      <c r="Q54" s="4">
        <f ca="1">DAYS360(TODAY(),CONCATENATE("31.12.",Q2))</f>
        <v>160</v>
      </c>
      <c r="R54" s="14">
        <f t="shared" ca="1" si="2"/>
        <v>2.9622222222222223E-2</v>
      </c>
      <c r="S54" s="5">
        <f t="shared" ca="1" si="3"/>
        <v>0.46042180224596008</v>
      </c>
    </row>
    <row r="55" spans="1:19" x14ac:dyDescent="0.25">
      <c r="A55" t="s">
        <v>104</v>
      </c>
      <c r="B55" t="s">
        <v>105</v>
      </c>
      <c r="C55" s="12">
        <v>1.38E-2</v>
      </c>
      <c r="D55" s="12">
        <v>1.24E-2</v>
      </c>
      <c r="E55" s="13">
        <v>1.35E-2</v>
      </c>
      <c r="F55" s="13">
        <v>1.67E-2</v>
      </c>
      <c r="G55" s="13">
        <v>1.5900000000000001E-2</v>
      </c>
      <c r="H55" s="13">
        <v>1.4999999999999999E-2</v>
      </c>
      <c r="I55" s="13">
        <v>1.5699999999999999E-2</v>
      </c>
      <c r="J55" s="13">
        <v>1.5900000000000001E-2</v>
      </c>
      <c r="K55" s="13">
        <v>8.3000000000000001E-3</v>
      </c>
      <c r="L55" s="13">
        <v>8.9999999999999993E-3</v>
      </c>
      <c r="M55" s="13">
        <v>1.03E-2</v>
      </c>
      <c r="N55" s="13">
        <v>1.0800000000000001E-2</v>
      </c>
      <c r="O55" s="14">
        <f t="shared" si="0"/>
        <v>1.311E-2</v>
      </c>
      <c r="P55" s="4">
        <f t="shared" ca="1" si="1"/>
        <v>200</v>
      </c>
      <c r="Q55" s="4">
        <f ca="1">DAYS360(TODAY(),CONCATENATE("31.12.",Q2))</f>
        <v>160</v>
      </c>
      <c r="R55" s="14">
        <f t="shared" ca="1" si="2"/>
        <v>1.3177777777777778E-2</v>
      </c>
      <c r="S55" s="5">
        <f t="shared" ca="1" si="3"/>
        <v>5.1699296550555829E-3</v>
      </c>
    </row>
    <row r="56" spans="1:19" x14ac:dyDescent="0.25">
      <c r="A56" t="s">
        <v>106</v>
      </c>
      <c r="B56" t="s">
        <v>107</v>
      </c>
      <c r="C56" s="12">
        <v>3.5099999999999999E-2</v>
      </c>
      <c r="D56" s="12">
        <v>3.1899999999999998E-2</v>
      </c>
      <c r="E56" s="13">
        <v>2.8000000000000001E-2</v>
      </c>
      <c r="F56" s="13">
        <v>2.58E-2</v>
      </c>
      <c r="G56" s="13">
        <v>3.0300000000000001E-2</v>
      </c>
      <c r="H56" s="13">
        <v>2.6100000000000002E-2</v>
      </c>
      <c r="I56" s="13">
        <v>1.9900000000000001E-2</v>
      </c>
      <c r="J56" s="13">
        <v>2.7400000000000001E-2</v>
      </c>
      <c r="K56" s="13">
        <v>1.6400000000000001E-2</v>
      </c>
      <c r="L56" s="13">
        <v>1.43E-2</v>
      </c>
      <c r="M56" s="13">
        <v>0</v>
      </c>
      <c r="N56" s="13">
        <v>0</v>
      </c>
      <c r="O56" s="14">
        <f t="shared" si="0"/>
        <v>1.882E-2</v>
      </c>
      <c r="P56" s="4">
        <f t="shared" ca="1" si="1"/>
        <v>200</v>
      </c>
      <c r="Q56" s="4">
        <f ca="1">DAYS360(TODAY(),CONCATENATE("31.12.",Q2))</f>
        <v>160</v>
      </c>
      <c r="R56" s="14">
        <f t="shared" ca="1" si="2"/>
        <v>3.3677777777777779E-2</v>
      </c>
      <c r="S56" s="5">
        <f t="shared" ca="1" si="3"/>
        <v>0.78946746959499348</v>
      </c>
    </row>
    <row r="57" spans="1:19" x14ac:dyDescent="0.25">
      <c r="A57" t="s">
        <v>108</v>
      </c>
      <c r="B57" t="s">
        <v>109</v>
      </c>
      <c r="C57" s="12">
        <v>1.6799999999999999E-2</v>
      </c>
      <c r="D57" s="12">
        <v>1.5299999999999999E-2</v>
      </c>
      <c r="E57" s="13">
        <v>1.4500000000000001E-2</v>
      </c>
      <c r="F57" s="13">
        <v>1.5299999999999999E-2</v>
      </c>
      <c r="G57" s="13">
        <v>1.7899999999999999E-2</v>
      </c>
      <c r="H57" s="13">
        <v>1.55E-2</v>
      </c>
      <c r="I57" s="13">
        <v>1.4500000000000001E-2</v>
      </c>
      <c r="J57" s="13">
        <v>2.35E-2</v>
      </c>
      <c r="K57" s="13">
        <v>1.38E-2</v>
      </c>
      <c r="L57" s="13">
        <v>1.35E-2</v>
      </c>
      <c r="M57" s="13">
        <v>1.5900000000000001E-2</v>
      </c>
      <c r="N57" s="13">
        <v>2.0199999999999999E-2</v>
      </c>
      <c r="O57" s="14">
        <f t="shared" si="0"/>
        <v>1.6460000000000002E-2</v>
      </c>
      <c r="P57" s="4">
        <f t="shared" ca="1" si="1"/>
        <v>200</v>
      </c>
      <c r="Q57" s="4">
        <f ca="1">DAYS360(TODAY(),CONCATENATE("31.12.",Q2))</f>
        <v>160</v>
      </c>
      <c r="R57" s="14">
        <f t="shared" ca="1" si="2"/>
        <v>1.6133333333333333E-2</v>
      </c>
      <c r="S57" s="5">
        <f t="shared" ca="1" si="3"/>
        <v>-1.9846091535034582E-2</v>
      </c>
    </row>
    <row r="58" spans="1:19" x14ac:dyDescent="0.25">
      <c r="A58" t="s">
        <v>110</v>
      </c>
      <c r="B58" t="s">
        <v>111</v>
      </c>
      <c r="C58" s="12">
        <v>2.3400000000000001E-2</v>
      </c>
      <c r="D58" s="12">
        <v>2.12E-2</v>
      </c>
      <c r="E58" s="13">
        <v>1.9599999999999999E-2</v>
      </c>
      <c r="F58" s="13">
        <v>2.1899999999999999E-2</v>
      </c>
      <c r="G58" s="13">
        <v>2.4799999999999999E-2</v>
      </c>
      <c r="H58" s="13">
        <v>2.1700000000000001E-2</v>
      </c>
      <c r="I58" s="13">
        <v>1.9199999999999998E-2</v>
      </c>
      <c r="J58" s="13">
        <v>2.3099999999999999E-2</v>
      </c>
      <c r="K58" s="13">
        <v>1.41E-2</v>
      </c>
      <c r="L58" s="13">
        <v>1.55E-2</v>
      </c>
      <c r="M58" s="13">
        <v>1.5900000000000001E-2</v>
      </c>
      <c r="N58" s="13">
        <v>1.47E-2</v>
      </c>
      <c r="O58" s="14">
        <f t="shared" si="0"/>
        <v>1.9049999999999997E-2</v>
      </c>
      <c r="P58" s="4">
        <f t="shared" ca="1" si="1"/>
        <v>200</v>
      </c>
      <c r="Q58" s="4">
        <f ca="1">DAYS360(TODAY(),CONCATENATE("31.12.",Q2))</f>
        <v>160</v>
      </c>
      <c r="R58" s="14">
        <f t="shared" ca="1" si="2"/>
        <v>2.2422222222222225E-2</v>
      </c>
      <c r="S58" s="5">
        <f t="shared" ca="1" si="3"/>
        <v>0.17701953922426394</v>
      </c>
    </row>
    <row r="59" spans="1:19" x14ac:dyDescent="0.25">
      <c r="A59" t="s">
        <v>112</v>
      </c>
      <c r="B59" t="s">
        <v>113</v>
      </c>
      <c r="C59" s="12">
        <v>3.9899999999999998E-2</v>
      </c>
      <c r="D59" s="12">
        <v>3.7400000000000003E-2</v>
      </c>
      <c r="E59" s="13">
        <v>3.6299999999999999E-2</v>
      </c>
      <c r="F59" s="13">
        <v>3.8800000000000001E-2</v>
      </c>
      <c r="G59" s="13">
        <v>4.6699999999999998E-2</v>
      </c>
      <c r="H59" s="13">
        <v>5.2200000000000003E-2</v>
      </c>
      <c r="I59" s="13">
        <v>4.36E-2</v>
      </c>
      <c r="J59" s="13">
        <v>4.8500000000000001E-2</v>
      </c>
      <c r="K59" s="13">
        <v>3.2899999999999999E-2</v>
      </c>
      <c r="L59" s="13">
        <v>2.5000000000000001E-2</v>
      </c>
      <c r="M59" s="13">
        <v>2.0500000000000001E-2</v>
      </c>
      <c r="N59" s="13">
        <v>2.0400000000000001E-2</v>
      </c>
      <c r="O59" s="14">
        <f t="shared" si="0"/>
        <v>3.6490000000000002E-2</v>
      </c>
      <c r="P59" s="4">
        <f t="shared" ca="1" si="1"/>
        <v>200</v>
      </c>
      <c r="Q59" s="4">
        <f ca="1">DAYS360(TODAY(),CONCATENATE("31.12.",Q2))</f>
        <v>160</v>
      </c>
      <c r="R59" s="14">
        <f t="shared" ca="1" si="2"/>
        <v>3.8788888888888887E-2</v>
      </c>
      <c r="S59" s="5">
        <f t="shared" ca="1" si="3"/>
        <v>6.3000517645625864E-2</v>
      </c>
    </row>
    <row r="60" spans="1:19" x14ac:dyDescent="0.25">
      <c r="A60" t="s">
        <v>114</v>
      </c>
      <c r="B60" t="s">
        <v>115</v>
      </c>
      <c r="C60" s="12">
        <v>3.04E-2</v>
      </c>
      <c r="D60" s="12">
        <v>2.8000000000000001E-2</v>
      </c>
      <c r="E60" s="13">
        <v>2.52E-2</v>
      </c>
      <c r="F60" s="13">
        <v>2.6499999999999999E-2</v>
      </c>
      <c r="G60" s="13">
        <v>3.1399999999999997E-2</v>
      </c>
      <c r="H60" s="13">
        <v>3.5799999999999998E-2</v>
      </c>
      <c r="I60" s="13">
        <v>4.1300000000000003E-2</v>
      </c>
      <c r="J60" s="13">
        <v>3.6799999999999999E-2</v>
      </c>
      <c r="K60" s="13">
        <v>3.1800000000000002E-2</v>
      </c>
      <c r="L60" s="13">
        <v>3.4099999999999998E-2</v>
      </c>
      <c r="M60" s="13">
        <v>3.6499999999999998E-2</v>
      </c>
      <c r="N60" s="13">
        <v>3.7600000000000001E-2</v>
      </c>
      <c r="O60" s="14">
        <f t="shared" si="0"/>
        <v>3.3700000000000001E-2</v>
      </c>
      <c r="P60" s="4">
        <f t="shared" ca="1" si="1"/>
        <v>200</v>
      </c>
      <c r="Q60" s="4">
        <f ca="1">DAYS360(TODAY(),CONCATENATE("31.12.",Q2))</f>
        <v>160</v>
      </c>
      <c r="R60" s="14">
        <f t="shared" ca="1" si="2"/>
        <v>2.9333333333333333E-2</v>
      </c>
      <c r="S60" s="5">
        <f t="shared" ca="1" si="3"/>
        <v>-0.12957467853610294</v>
      </c>
    </row>
    <row r="61" spans="1:19" x14ac:dyDescent="0.25">
      <c r="A61" t="s">
        <v>116</v>
      </c>
      <c r="B61" t="s">
        <v>117</v>
      </c>
      <c r="C61" s="12">
        <v>2.01E-2</v>
      </c>
      <c r="D61" s="12">
        <v>1.8100000000000002E-2</v>
      </c>
      <c r="E61" s="13">
        <v>1.9E-2</v>
      </c>
      <c r="F61" s="13">
        <v>2.2599999999999999E-2</v>
      </c>
      <c r="G61" s="13">
        <v>2.4899999999999999E-2</v>
      </c>
      <c r="H61" s="13">
        <v>2.1999999999999999E-2</v>
      </c>
      <c r="I61" s="13">
        <v>3.6999999999999998E-2</v>
      </c>
      <c r="J61" s="13">
        <v>3.6499999999999998E-2</v>
      </c>
      <c r="K61" s="13">
        <v>3.1099999999999999E-2</v>
      </c>
      <c r="L61" s="13"/>
      <c r="M61" s="13"/>
      <c r="N61" s="13"/>
      <c r="O61" s="14">
        <f t="shared" si="0"/>
        <v>2.7585714285714286E-2</v>
      </c>
      <c r="P61" s="4">
        <f t="shared" ca="1" si="1"/>
        <v>200</v>
      </c>
      <c r="Q61" s="4">
        <f ca="1">DAYS360(TODAY(),CONCATENATE("31.12.",Q2))</f>
        <v>160</v>
      </c>
      <c r="R61" s="14">
        <f t="shared" ca="1" si="2"/>
        <v>1.9211111111111113E-2</v>
      </c>
      <c r="S61" s="5">
        <f t="shared" ca="1" si="3"/>
        <v>-0.30358478623626206</v>
      </c>
    </row>
    <row r="62" spans="1:19" x14ac:dyDescent="0.25">
      <c r="A62" t="s">
        <v>118</v>
      </c>
      <c r="B62" t="s">
        <v>119</v>
      </c>
      <c r="C62" s="12">
        <v>5.28E-2</v>
      </c>
      <c r="D62" s="12">
        <v>5.1200000000000002E-2</v>
      </c>
      <c r="E62" s="13">
        <v>4.8399999999999999E-2</v>
      </c>
      <c r="F62" s="13">
        <v>5.5399999999999998E-2</v>
      </c>
      <c r="G62" s="13">
        <v>4.7600000000000003E-2</v>
      </c>
      <c r="H62" s="13">
        <v>4.3299999999999998E-2</v>
      </c>
      <c r="I62" s="13">
        <v>4.1599999999999998E-2</v>
      </c>
      <c r="J62" s="13">
        <v>4.4400000000000002E-2</v>
      </c>
      <c r="K62" s="13">
        <v>4.1399999999999999E-2</v>
      </c>
      <c r="L62" s="13">
        <v>3.5700000000000003E-2</v>
      </c>
      <c r="M62" s="13">
        <v>0.03</v>
      </c>
      <c r="N62" s="13">
        <v>3.44E-2</v>
      </c>
      <c r="O62" s="14">
        <f t="shared" si="0"/>
        <v>4.2220000000000001E-2</v>
      </c>
      <c r="P62" s="4">
        <f t="shared" ca="1" si="1"/>
        <v>200</v>
      </c>
      <c r="Q62" s="4">
        <f ca="1">DAYS360(TODAY(),CONCATENATE("31.12.",Q2))</f>
        <v>160</v>
      </c>
      <c r="R62" s="14">
        <f t="shared" ca="1" si="2"/>
        <v>5.2088888888888893E-2</v>
      </c>
      <c r="S62" s="5">
        <f t="shared" ca="1" si="3"/>
        <v>0.23374914469182606</v>
      </c>
    </row>
    <row r="63" spans="1:19" x14ac:dyDescent="0.25">
      <c r="A63" t="s">
        <v>120</v>
      </c>
      <c r="B63" t="s">
        <v>121</v>
      </c>
      <c r="C63" s="12">
        <v>2.86E-2</v>
      </c>
      <c r="D63" s="12">
        <v>2.7199999999999998E-2</v>
      </c>
      <c r="E63" s="13">
        <v>2.86E-2</v>
      </c>
      <c r="F63" s="13">
        <v>3.4500000000000003E-2</v>
      </c>
      <c r="G63" s="13">
        <v>3.9300000000000002E-2</v>
      </c>
      <c r="H63" s="13">
        <v>3.2599999999999997E-2</v>
      </c>
      <c r="I63" s="13">
        <v>2.98E-2</v>
      </c>
      <c r="J63" s="13">
        <v>2.4E-2</v>
      </c>
      <c r="K63" s="13">
        <v>1.72E-2</v>
      </c>
      <c r="L63" s="13"/>
      <c r="M63" s="13"/>
      <c r="N63" s="13"/>
      <c r="O63" s="14">
        <f t="shared" si="0"/>
        <v>2.9428571428571425E-2</v>
      </c>
      <c r="P63" s="4">
        <f t="shared" ca="1" si="1"/>
        <v>200</v>
      </c>
      <c r="Q63" s="4">
        <f ca="1">DAYS360(TODAY(),CONCATENATE("31.12.",Q2))</f>
        <v>160</v>
      </c>
      <c r="R63" s="14">
        <f t="shared" ca="1" si="2"/>
        <v>2.7977777777777778E-2</v>
      </c>
      <c r="S63" s="5">
        <f t="shared" ca="1" si="3"/>
        <v>-4.9298813376483119E-2</v>
      </c>
    </row>
    <row r="64" spans="1:19" x14ac:dyDescent="0.25">
      <c r="A64" t="s">
        <v>122</v>
      </c>
      <c r="B64" t="s">
        <v>123</v>
      </c>
      <c r="C64" s="12">
        <v>5.1299999999999998E-2</v>
      </c>
      <c r="D64" s="12">
        <v>4.7600000000000003E-2</v>
      </c>
      <c r="E64" s="13">
        <v>4.7899999999999998E-2</v>
      </c>
      <c r="F64" s="13">
        <v>5.4100000000000002E-2</v>
      </c>
      <c r="G64" s="13">
        <v>5.33E-2</v>
      </c>
      <c r="H64" s="13">
        <v>5.9299999999999999E-2</v>
      </c>
      <c r="I64" s="13">
        <v>6.7199999999999996E-2</v>
      </c>
      <c r="J64" s="13">
        <v>0.1116</v>
      </c>
      <c r="K64" s="13">
        <v>4.0399999999999998E-2</v>
      </c>
      <c r="L64" s="13">
        <v>3.8699999999999998E-2</v>
      </c>
      <c r="M64" s="13">
        <v>4.1000000000000002E-2</v>
      </c>
      <c r="N64" s="13">
        <v>4.6199999999999998E-2</v>
      </c>
      <c r="O64" s="14">
        <f t="shared" si="0"/>
        <v>5.5969999999999999E-2</v>
      </c>
      <c r="P64" s="4">
        <f t="shared" ca="1" si="1"/>
        <v>200</v>
      </c>
      <c r="Q64" s="4">
        <f ca="1">DAYS360(TODAY(),CONCATENATE("31.12.",Q2))</f>
        <v>160</v>
      </c>
      <c r="R64" s="14">
        <f t="shared" ca="1" si="2"/>
        <v>4.9655555555555557E-2</v>
      </c>
      <c r="S64" s="5">
        <f t="shared" ca="1" si="3"/>
        <v>-0.11281837492307378</v>
      </c>
    </row>
    <row r="65" spans="1:19" x14ac:dyDescent="0.25">
      <c r="A65" t="s">
        <v>124</v>
      </c>
      <c r="B65" t="s">
        <v>125</v>
      </c>
      <c r="C65" s="12">
        <v>1.12E-2</v>
      </c>
      <c r="D65" s="12">
        <v>9.1999999999999998E-3</v>
      </c>
      <c r="E65" s="13">
        <v>3.8999999999999998E-3</v>
      </c>
      <c r="F65" s="13">
        <v>0</v>
      </c>
      <c r="G65" s="13">
        <v>0</v>
      </c>
      <c r="H65" s="13">
        <v>0</v>
      </c>
      <c r="I65" s="13">
        <v>0</v>
      </c>
      <c r="J65" s="13">
        <v>0.26750000000000002</v>
      </c>
      <c r="K65" s="13">
        <v>1.32E-2</v>
      </c>
      <c r="L65" s="13">
        <v>9.1000000000000004E-3</v>
      </c>
      <c r="M65" s="13">
        <v>1.0200000000000001E-2</v>
      </c>
      <c r="N65" s="13">
        <v>4.3E-3</v>
      </c>
      <c r="O65" s="14">
        <f t="shared" si="0"/>
        <v>3.0820000000000004E-2</v>
      </c>
      <c r="P65" s="4">
        <f t="shared" ca="1" si="1"/>
        <v>200</v>
      </c>
      <c r="Q65" s="4">
        <f ca="1">DAYS360(TODAY(),CONCATENATE("31.12.",Q2))</f>
        <v>160</v>
      </c>
      <c r="R65" s="14">
        <f t="shared" ca="1" si="2"/>
        <v>1.0311111111111111E-2</v>
      </c>
      <c r="S65" s="5">
        <f t="shared" ca="1" si="3"/>
        <v>-0.66544091138510353</v>
      </c>
    </row>
    <row r="66" spans="1:19" x14ac:dyDescent="0.25">
      <c r="A66" t="s">
        <v>126</v>
      </c>
      <c r="B66" t="s">
        <v>127</v>
      </c>
      <c r="C66" s="12">
        <v>2.6599999999999999E-2</v>
      </c>
      <c r="D66" s="12">
        <v>2.4199999999999999E-2</v>
      </c>
      <c r="E66" s="13">
        <v>2.12E-2</v>
      </c>
      <c r="F66" s="13">
        <v>2.9000000000000001E-2</v>
      </c>
      <c r="G66" s="13">
        <v>3.09E-2</v>
      </c>
      <c r="H66" s="13">
        <v>2.1000000000000001E-2</v>
      </c>
      <c r="I66" s="13">
        <v>1.34E-2</v>
      </c>
      <c r="J66" s="13">
        <v>2.3300000000000001E-2</v>
      </c>
      <c r="K66" s="13"/>
      <c r="L66" s="13"/>
      <c r="M66" s="13"/>
      <c r="N66" s="13"/>
      <c r="O66" s="14">
        <f t="shared" si="0"/>
        <v>2.3133333333333336E-2</v>
      </c>
      <c r="P66" s="4">
        <f t="shared" ca="1" si="1"/>
        <v>200</v>
      </c>
      <c r="Q66" s="4">
        <f ca="1">DAYS360(TODAY(),CONCATENATE("31.12.",Q2))</f>
        <v>160</v>
      </c>
      <c r="R66" s="14">
        <f t="shared" ca="1" si="2"/>
        <v>2.5533333333333331E-2</v>
      </c>
      <c r="S66" s="5">
        <f t="shared" ca="1" si="3"/>
        <v>0.10374639769452432</v>
      </c>
    </row>
    <row r="67" spans="1:19" x14ac:dyDescent="0.25">
      <c r="A67" t="s">
        <v>128</v>
      </c>
      <c r="B67" t="s">
        <v>129</v>
      </c>
      <c r="C67" s="12">
        <v>3.09E-2</v>
      </c>
      <c r="D67" s="12">
        <v>2.92E-2</v>
      </c>
      <c r="E67" s="13">
        <v>2.8000000000000001E-2</v>
      </c>
      <c r="F67" s="13">
        <v>3.1899999999999998E-2</v>
      </c>
      <c r="G67" s="13">
        <v>2.8500000000000001E-2</v>
      </c>
      <c r="H67" s="13">
        <v>2.7E-2</v>
      </c>
      <c r="I67" s="13">
        <v>3.3599999999999998E-2</v>
      </c>
      <c r="J67" s="13">
        <v>2.5899999999999999E-2</v>
      </c>
      <c r="K67" s="13">
        <v>2.35E-2</v>
      </c>
      <c r="L67" s="13">
        <v>2.58E-2</v>
      </c>
      <c r="M67" s="13">
        <v>2.5000000000000001E-2</v>
      </c>
      <c r="N67" s="13">
        <v>2.3900000000000001E-2</v>
      </c>
      <c r="O67" s="14">
        <f t="shared" si="0"/>
        <v>2.7309999999999994E-2</v>
      </c>
      <c r="P67" s="4">
        <f t="shared" ca="1" si="1"/>
        <v>200</v>
      </c>
      <c r="Q67" s="4">
        <f ca="1">DAYS360(TODAY(),CONCATENATE("31.12.",Q2))</f>
        <v>160</v>
      </c>
      <c r="R67" s="14">
        <f t="shared" ca="1" si="2"/>
        <v>3.0144444444444446E-2</v>
      </c>
      <c r="S67" s="5">
        <f t="shared" ca="1" si="3"/>
        <v>0.10378778632165697</v>
      </c>
    </row>
    <row r="68" spans="1:19" x14ac:dyDescent="0.25">
      <c r="A68" t="s">
        <v>130</v>
      </c>
      <c r="B68" t="s">
        <v>131</v>
      </c>
      <c r="C68" s="12">
        <v>3.15E-2</v>
      </c>
      <c r="D68" s="12">
        <v>2.9499999999999998E-2</v>
      </c>
      <c r="E68" s="13">
        <v>3.1E-2</v>
      </c>
      <c r="F68" s="13">
        <v>3.5099999999999999E-2</v>
      </c>
      <c r="G68" s="13">
        <v>3.8100000000000002E-2</v>
      </c>
      <c r="H68" s="13">
        <v>4.19E-2</v>
      </c>
      <c r="I68" s="13">
        <v>3.7699999999999997E-2</v>
      </c>
      <c r="J68" s="13">
        <v>4.3999999999999997E-2</v>
      </c>
      <c r="K68" s="13">
        <v>3.0599999999999999E-2</v>
      </c>
      <c r="L68" s="13">
        <v>2.8799999999999999E-2</v>
      </c>
      <c r="M68" s="13">
        <v>3.0200000000000001E-2</v>
      </c>
      <c r="N68" s="13">
        <v>2.4299999999999999E-2</v>
      </c>
      <c r="O68" s="14">
        <f t="shared" si="0"/>
        <v>3.4169999999999992E-2</v>
      </c>
      <c r="P68" s="4">
        <f t="shared" ca="1" si="1"/>
        <v>200</v>
      </c>
      <c r="Q68" s="4">
        <f ca="1">DAYS360(TODAY(),CONCATENATE("31.12.",Q2))</f>
        <v>160</v>
      </c>
      <c r="R68" s="14">
        <f t="shared" ca="1" si="2"/>
        <v>3.061111111111111E-2</v>
      </c>
      <c r="S68" s="5">
        <f t="shared" ca="1" si="3"/>
        <v>-0.1041524404123173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customWidth="1"/>
    <col min="4" max="4" width="11.28515625" customWidth="1"/>
    <col min="5" max="5" width="10.5703125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customWidth="1"/>
    <col min="18" max="18" width="26.5703125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 t="s">
        <v>145</v>
      </c>
      <c r="Q1" s="39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5">
        <f>VLOOKUP(A4,Dividende_je_Aktie!A3:S68,3,FALSE)/VLOOKUP(A4,Ergebnis_je_Aktie_verwässert!A3:S68,3,FALSE)</f>
        <v>0.63557483731019526</v>
      </c>
      <c r="D4" s="5">
        <f>VLOOKUP(A4,Dividende_je_Aktie!A3:S68,4,FALSE)/VLOOKUP(A4,Ergebnis_je_Aktie_verwässert!A3:S68,4,FALSE)</f>
        <v>0.65176470588235291</v>
      </c>
      <c r="E4" s="5">
        <f>VLOOKUP(A4,Dividende_je_Aktie!A3:S68,5,FALSE)/VLOOKUP(A4,Ergebnis_je_Aktie_verwässert!A3:S68,5,FALSE)</f>
        <v>0.65945945945945939</v>
      </c>
      <c r="F4" s="5">
        <f>VLOOKUP(A4,Dividende_je_Aktie!A3:S68,6,FALSE)/VLOOKUP(A4,Ergebnis_je_Aktie_verwässert!A3:S68,6,FALSE)</f>
        <v>0.634961439588689</v>
      </c>
      <c r="G4" s="5">
        <f>VLOOKUP(A4,Dividende_je_Aktie!A3:S68,7,FALSE)/VLOOKUP(A4,Ergebnis_je_Aktie_verwässert!A3:S68,7,FALSE)</f>
        <v>0.64021164021164023</v>
      </c>
      <c r="H4" s="5">
        <f>VLOOKUP(A4,Dividende_je_Aktie!A3:S68,8,FALSE)/VLOOKUP(A4,Ergebnis_je_Aktie_verwässert!A3:S68,8,FALSE)</f>
        <v>0.54929577464788737</v>
      </c>
      <c r="I4" s="5">
        <f>VLOOKUP(A4,Dividende_je_Aktie!A3:S68,9,FALSE)/VLOOKUP(A4,Ergebnis_je_Aktie_verwässert!A3:S68,9,FALSE)</f>
        <v>0.54742547425474253</v>
      </c>
      <c r="J4" s="5">
        <f>VLOOKUP(A4,Dividende_je_Aktie!A3:S68,10,FALSE)/VLOOKUP(A4,Ergebnis_je_Aktie_verwässert!A3:S68,10,FALSE)</f>
        <v>0.52646239554317553</v>
      </c>
      <c r="K4" s="5">
        <f>VLOOKUP(A4,Dividende_je_Aktie!A3:S68,11,FALSE)/VLOOKUP(A4,Ergebnis_je_Aktie_verwässert!A3:S68,11,FALSE)</f>
        <v>0.27680311890838205</v>
      </c>
      <c r="L4" s="5">
        <f>VLOOKUP(A4,Dividende_je_Aktie!A3:S68,12,FALSE)/VLOOKUP(A4,Ergebnis_je_Aktie_verwässert!A3:S68,12,FALSE)</f>
        <v>0.36513157894736847</v>
      </c>
      <c r="M4" s="5">
        <f>VLOOKUP(A4,Dividende_je_Aktie!A3:S68,13,FALSE)/VLOOKUP(A4,Ergebnis_je_Aktie_verwässert!A3:S68,13,FALSE)</f>
        <v>0.33587786259541985</v>
      </c>
      <c r="N4" s="5">
        <f>VLOOKUP(A4,Dividende_je_Aktie!A3:S68,14,FALSE)/VLOOKUP(A4,Ergebnis_je_Aktie_verwässert!A3:S68,14,FALSE)</f>
        <v>0.40528634361233484</v>
      </c>
      <c r="O4" s="14">
        <f>AVERAGEIF(E4:N4,"&gt;0",E4:N4)</f>
        <v>0.49409150877690988</v>
      </c>
      <c r="P4" s="4">
        <f ca="1">360-Q4</f>
        <v>200</v>
      </c>
      <c r="Q4" s="4">
        <f ca="1">DAYS360(TODAY(),CONCATENATE("31.12.",Q2))</f>
        <v>160</v>
      </c>
      <c r="R4" s="14">
        <f ca="1">(C4/360*P4)+(D4/360*Q4)</f>
        <v>0.64277033445337639</v>
      </c>
      <c r="S4" s="5">
        <f ca="1">(R4/O4)-1</f>
        <v>0.30091354138934889</v>
      </c>
    </row>
    <row r="5" spans="1:19" x14ac:dyDescent="0.25">
      <c r="A5" t="s">
        <v>4</v>
      </c>
      <c r="B5" t="s">
        <v>5</v>
      </c>
      <c r="C5" s="5">
        <f>VLOOKUP(A5,Dividende_je_Aktie!A3:S68,3,FALSE)/VLOOKUP(A5,Ergebnis_je_Aktie_verwässert!A3:S68,3,FALSE)</f>
        <v>0.5729032258064517</v>
      </c>
      <c r="D5" s="5">
        <f>VLOOKUP(A5,Dividende_je_Aktie!A3:S68,4,FALSE)/VLOOKUP(A5,Ergebnis_je_Aktie_verwässert!A3:S68,4,FALSE)</f>
        <v>0.57222222222222219</v>
      </c>
      <c r="E5" s="5">
        <f>VLOOKUP(A5,Dividende_je_Aktie!A3:S68,5,FALSE)/VLOOKUP(A5,Ergebnis_je_Aktie_verwässert!A3:S68,5,FALSE)</f>
        <v>0.60324825986078889</v>
      </c>
      <c r="F5" s="5">
        <f>VLOOKUP(A5,Dividende_je_Aktie!A3:S68,6,FALSE)/VLOOKUP(A5,Ergebnis_je_Aktie_verwässert!A3:S68,6,FALSE)</f>
        <v>0.65860215053763438</v>
      </c>
      <c r="G5" s="5">
        <f>VLOOKUP(A5,Dividende_je_Aktie!A3:S68,7,FALSE)/VLOOKUP(A5,Ergebnis_je_Aktie_verwässert!A3:S68,7,FALSE)</f>
        <v>0.61930783242258647</v>
      </c>
      <c r="H5" s="5">
        <f>VLOOKUP(A5,Dividende_je_Aktie!A3:S68,8,FALSE)/VLOOKUP(A5,Ergebnis_je_Aktie_verwässert!A3:S68,8,FALSE)</f>
        <v>0.65281899109792285</v>
      </c>
      <c r="I5" s="5">
        <f>VLOOKUP(A5,Dividende_je_Aktie!A3:S68,9,FALSE)/VLOOKUP(A5,Ergebnis_je_Aktie_verwässert!A3:S68,9,FALSE)</f>
        <v>0.66518847006651893</v>
      </c>
      <c r="J5" s="5">
        <f>VLOOKUP(A5,Dividende_je_Aktie!A3:S68,10,FALSE)/VLOOKUP(A5,Ergebnis_je_Aktie_verwässert!A3:S68,10,FALSE)</f>
        <v>0.48875855327468226</v>
      </c>
      <c r="K5" s="5">
        <f>VLOOKUP(A5,Dividende_je_Aktie!A3:S68,11,FALSE)/VLOOKUP(A5,Ergebnis_je_Aktie_verwässert!A3:S68,11,FALSE)</f>
        <v>0.41218637992831536</v>
      </c>
      <c r="L5" s="5">
        <f>VLOOKUP(A5,Dividende_je_Aktie!A3:S68,12,FALSE)/VLOOKUP(A5,Ergebnis_je_Aktie_verwässert!A3:S68,12,FALSE)</f>
        <v>0.37569060773480661</v>
      </c>
      <c r="M5" s="5">
        <f>VLOOKUP(A5,Dividende_je_Aktie!A3:S68,13,FALSE)/VLOOKUP(A5,Ergebnis_je_Aktie_verwässert!A3:S68,13,FALSE)</f>
        <v>0.37257824143070045</v>
      </c>
      <c r="N5" s="5">
        <f>VLOOKUP(A5,Dividende_je_Aktie!A3:S68,14,FALSE)/VLOOKUP(A5,Ergebnis_je_Aktie_verwässert!A3:S68,14,FALSE)</f>
        <v>0.25608194622279129</v>
      </c>
      <c r="O5" s="14">
        <f t="shared" ref="O5:O68" si="0">AVERAGEIF(E5:N5,"&gt;0",E5:N5)</f>
        <v>0.51044614325767479</v>
      </c>
      <c r="P5" s="4">
        <f t="shared" ref="P5:P68" ca="1" si="1">360-Q5</f>
        <v>200</v>
      </c>
      <c r="Q5" s="4">
        <f ca="1">DAYS360(TODAY(),CONCATENATE("31.12.",Q2))</f>
        <v>160</v>
      </c>
      <c r="R5" s="14">
        <f t="shared" ref="R5:R68" ca="1" si="2">(C5/360*P5)+(D5/360*Q5)</f>
        <v>0.57260055754679418</v>
      </c>
      <c r="S5" s="5">
        <f t="shared" ref="S5:S68" ca="1" si="3">(R5/O5)-1</f>
        <v>0.12176488178057143</v>
      </c>
    </row>
    <row r="6" spans="1:19" x14ac:dyDescent="0.25">
      <c r="A6" t="s">
        <v>6</v>
      </c>
      <c r="B6" t="s">
        <v>7</v>
      </c>
      <c r="C6" s="5">
        <f>VLOOKUP(A6,Dividende_je_Aktie!A3:S68,3,FALSE)/VLOOKUP(A6,Ergebnis_je_Aktie_verwässert!A3:S68,3,FALSE)</f>
        <v>0.64738292011019283</v>
      </c>
      <c r="D6" s="5">
        <f>VLOOKUP(A6,Dividende_je_Aktie!A3:S68,4,FALSE)/VLOOKUP(A6,Ergebnis_je_Aktie_verwässert!A3:S68,4,FALSE)</f>
        <v>0.60989010989010994</v>
      </c>
      <c r="E6" s="5">
        <f>VLOOKUP(A6,Dividende_je_Aktie!A3:S68,5,FALSE)/VLOOKUP(A6,Ergebnis_je_Aktie_verwässert!A3:S68,5,FALSE)</f>
        <v>0.68690095846645371</v>
      </c>
      <c r="F6" s="5">
        <f>VLOOKUP(A6,Dividende_je_Aktie!A3:S68,6,FALSE)/VLOOKUP(A6,Ergebnis_je_Aktie_verwässert!A3:S68,6,FALSE)</f>
        <v>0.61746987951807231</v>
      </c>
      <c r="G6" s="5">
        <f>VLOOKUP(A6,Dividende_je_Aktie!A3:S68,7,FALSE)/VLOOKUP(A6,Ergebnis_je_Aktie_verwässert!A3:S68,7,FALSE)</f>
        <v>0.65878378378378377</v>
      </c>
      <c r="H6" s="5">
        <f>VLOOKUP(A6,Dividende_je_Aktie!A3:S68,8,FALSE)/VLOOKUP(A6,Ergebnis_je_Aktie_verwässert!A3:S68,8,FALSE)</f>
        <v>0.18280632411067196</v>
      </c>
      <c r="I6" s="5">
        <f>VLOOKUP(A6,Dividende_je_Aktie!A3:S68,9,FALSE)/VLOOKUP(A6,Ergebnis_je_Aktie_verwässert!A3:S68,9,FALSE)</f>
        <v>0.54982817869415812</v>
      </c>
      <c r="J6" s="5">
        <f>VLOOKUP(A6,Dividende_je_Aktie!A3:S68,10,FALSE)/VLOOKUP(A6,Ergebnis_je_Aktie_verwässert!A3:S68,10,FALSE)</f>
        <v>0.28925619834710742</v>
      </c>
      <c r="K6" s="5">
        <f>VLOOKUP(A6,Dividende_je_Aktie!A3:S68,11,FALSE)/VLOOKUP(A6,Ergebnis_je_Aktie_verwässert!A3:S68,11,FALSE)</f>
        <v>0.4420289855072464</v>
      </c>
      <c r="L6" s="5">
        <f>VLOOKUP(A6,Dividende_je_Aktie!A3:S68,12,FALSE)/VLOOKUP(A6,Ergebnis_je_Aktie_verwässert!A3:S68,12,FALSE)</f>
        <v>0.44067796610169496</v>
      </c>
      <c r="M6" s="5">
        <f>VLOOKUP(A6,Dividende_je_Aktie!A3:S68,13,FALSE)/VLOOKUP(A6,Ergebnis_je_Aktie_verwässert!A3:S68,13,FALSE)</f>
        <v>0.44117647058823528</v>
      </c>
      <c r="N6" s="5">
        <f>VLOOKUP(A6,Dividende_je_Aktie!A3:S68,14,FALSE)/VLOOKUP(A6,Ergebnis_je_Aktie_verwässert!A3:S68,14,FALSE)</f>
        <v>0.4705882352941177</v>
      </c>
      <c r="O6" s="14">
        <f t="shared" si="0"/>
        <v>0.47795169804115423</v>
      </c>
      <c r="P6" s="4">
        <f t="shared" ca="1" si="1"/>
        <v>200</v>
      </c>
      <c r="Q6" s="4">
        <f ca="1">DAYS360(TODAY(),CONCATENATE("31.12.",Q2))</f>
        <v>160</v>
      </c>
      <c r="R6" s="14">
        <f t="shared" ca="1" si="2"/>
        <v>0.63071944890126708</v>
      </c>
      <c r="S6" s="5">
        <f t="shared" ca="1" si="3"/>
        <v>0.31963010380801848</v>
      </c>
    </row>
    <row r="7" spans="1:19" x14ac:dyDescent="0.25">
      <c r="A7" t="s">
        <v>8</v>
      </c>
      <c r="B7" t="s">
        <v>9</v>
      </c>
      <c r="C7" s="5">
        <f>VLOOKUP(A7,Dividende_je_Aktie!A3:S68,3,FALSE)/VLOOKUP(A7,Ergebnis_je_Aktie_verwässert!A3:S68,3,FALSE)</f>
        <v>0.30059523809523808</v>
      </c>
      <c r="D7" s="5">
        <f>VLOOKUP(A7,Dividende_je_Aktie!A3:S68,4,FALSE)/VLOOKUP(A7,Ergebnis_je_Aktie_verwässert!A3:S68,4,FALSE)</f>
        <v>0.37563451776649748</v>
      </c>
      <c r="E7" s="5">
        <f>VLOOKUP(A7,Dividende_je_Aktie!A3:S68,5,FALSE)/VLOOKUP(A7,Ergebnis_je_Aktie_verwässert!A3:S68,5,FALSE)</f>
        <v>1.1538461538461537</v>
      </c>
      <c r="F7" s="5">
        <f>VLOOKUP(A7,Dividende_je_Aktie!A3:S68,6,FALSE)/VLOOKUP(A7,Ergebnis_je_Aktie_verwässert!A3:S68,6,FALSE)</f>
        <v>3</v>
      </c>
      <c r="G7" s="5">
        <f>VLOOKUP(A7,Dividende_je_Aktie!A3:S68,7,FALSE)/VLOOKUP(A7,Ergebnis_je_Aktie_verwässert!A3:S68,7,FALSE)</f>
        <v>0.1744186046511628</v>
      </c>
      <c r="H7" s="5">
        <f>VLOOKUP(A7,Dividende_je_Aktie!A3:S68,8,FALSE)/VLOOKUP(A7,Ergebnis_je_Aktie_verwässert!A3:S68,8,FALSE)</f>
        <v>0.25684931506849318</v>
      </c>
      <c r="I7" s="5">
        <f>VLOOKUP(A7,Dividende_je_Aktie!A3:S68,9,FALSE)/VLOOKUP(A7,Ergebnis_je_Aktie_verwässert!A3:S68,9,FALSE)</f>
        <v>0.10806916426512968</v>
      </c>
      <c r="J7" s="5">
        <f>VLOOKUP(A7,Dividende_je_Aktie!A3:S68,10,FALSE)/VLOOKUP(A7,Ergebnis_je_Aktie_verwässert!A3:S68,10,FALSE)</f>
        <v>-6.5703022339027597E-2</v>
      </c>
      <c r="K7" s="5">
        <f>VLOOKUP(A7,Dividende_je_Aktie!A3:S68,11,FALSE)/VLOOKUP(A7,Ergebnis_je_Aktie_verwässert!A3:S68,11,FALSE)</f>
        <v>0.34482758620689652</v>
      </c>
      <c r="L7" s="5">
        <f>VLOOKUP(A7,Dividende_je_Aktie!A3:S68,12,FALSE)/VLOOKUP(A7,Ergebnis_je_Aktie_verwässert!A3:S68,12,FALSE)</f>
        <v>0.34632034632034631</v>
      </c>
      <c r="M7" s="5">
        <f>VLOOKUP(A7,Dividende_je_Aktie!A3:S68,13,FALSE)/VLOOKUP(A7,Ergebnis_je_Aktie_verwässert!A3:S68,13,FALSE)</f>
        <v>0.35971223021582732</v>
      </c>
      <c r="N7" s="5">
        <f>VLOOKUP(A7,Dividende_je_Aktie!A3:S68,14,FALSE)/VLOOKUP(A7,Ergebnis_je_Aktie_verwässert!A3:S68,14,FALSE)</f>
        <v>0.37527593818984545</v>
      </c>
      <c r="O7" s="14">
        <f t="shared" si="0"/>
        <v>0.67992437097376157</v>
      </c>
      <c r="P7" s="4">
        <f t="shared" ca="1" si="1"/>
        <v>200</v>
      </c>
      <c r="Q7" s="4">
        <f ca="1">DAYS360(TODAY(),CONCATENATE("31.12.",Q2))</f>
        <v>160</v>
      </c>
      <c r="R7" s="14">
        <f t="shared" ca="1" si="2"/>
        <v>0.33394602906024229</v>
      </c>
      <c r="S7" s="5">
        <f t="shared" ca="1" si="3"/>
        <v>-0.50884827296015644</v>
      </c>
    </row>
    <row r="8" spans="1:19" x14ac:dyDescent="0.25">
      <c r="A8" t="s">
        <v>10</v>
      </c>
      <c r="B8" t="s">
        <v>11</v>
      </c>
      <c r="C8" s="5">
        <f>VLOOKUP(A8,Dividende_je_Aktie!A3:S68,3,FALSE)/VLOOKUP(A8,Ergebnis_je_Aktie_verwässert!A3:S68,3,FALSE)</f>
        <v>0.30141843971631205</v>
      </c>
      <c r="D8" s="5">
        <f>VLOOKUP(A8,Dividende_je_Aktie!A3:S68,4,FALSE)/VLOOKUP(A8,Ergebnis_je_Aktie_verwässert!A3:S68,4,FALSE)</f>
        <v>0.30588235294117649</v>
      </c>
      <c r="E8" s="5">
        <f>VLOOKUP(A8,Dividende_je_Aktie!A3:S68,5,FALSE)/VLOOKUP(A8,Ergebnis_je_Aktie_verwässert!A3:S68,5,FALSE)</f>
        <v>0.2978723404255319</v>
      </c>
      <c r="F8" s="5">
        <f>VLOOKUP(A8,Dividende_je_Aktie!A3:S68,6,FALSE)/VLOOKUP(A8,Ergebnis_je_Aktie_verwässert!A3:S68,6,FALSE)</f>
        <v>0.35897435897435898</v>
      </c>
      <c r="G8" s="5">
        <f>VLOOKUP(A8,Dividende_je_Aktie!A3:S68,7,FALSE)/VLOOKUP(A8,Ergebnis_je_Aktie_verwässert!A3:S68,7,FALSE)</f>
        <v>0.63636363636363624</v>
      </c>
      <c r="H8" s="5">
        <f>VLOOKUP(A8,Dividende_je_Aktie!A3:S68,8,FALSE)/VLOOKUP(A8,Ergebnis_je_Aktie_verwässert!A3:S68,8,FALSE)</f>
        <v>0.5</v>
      </c>
      <c r="I8" s="5">
        <f>VLOOKUP(A8,Dividende_je_Aktie!A3:S68,9,FALSE)/VLOOKUP(A8,Ergebnis_je_Aktie_verwässert!A3:S68,9,FALSE)</f>
        <v>0.42424242424242425</v>
      </c>
      <c r="J8" s="5">
        <f>VLOOKUP(A8,Dividende_je_Aktie!A3:S68,10,FALSE)/VLOOKUP(A8,Ergebnis_je_Aktie_verwässert!A3:S68,10,FALSE)</f>
        <v>0.36290322580645162</v>
      </c>
      <c r="K8" s="5">
        <f>VLOOKUP(A8,Dividende_je_Aktie!A3:S68,11,FALSE)/VLOOKUP(A8,Ergebnis_je_Aktie_verwässert!A3:S68,11,FALSE)</f>
        <v>0.36269430051813473</v>
      </c>
      <c r="L8" s="5">
        <f>VLOOKUP(A8,Dividende_je_Aktie!A3:S68,12,FALSE)/VLOOKUP(A8,Ergebnis_je_Aktie_verwässert!A3:S68,12,FALSE)</f>
        <v>0.20477815699658702</v>
      </c>
      <c r="M8" s="5">
        <f>VLOOKUP(A8,Dividende_je_Aktie!A3:S68,13,FALSE)/VLOOKUP(A8,Ergebnis_je_Aktie_verwässert!A3:S68,13,FALSE)</f>
        <v>0.39310344827586202</v>
      </c>
      <c r="N8" s="5">
        <f>VLOOKUP(A8,Dividende_je_Aktie!A3:S68,14,FALSE)/VLOOKUP(A8,Ergebnis_je_Aktie_verwässert!A3:S68,14,FALSE)</f>
        <v>0.41085271317829458</v>
      </c>
      <c r="O8" s="14">
        <f t="shared" si="0"/>
        <v>0.3951784604781281</v>
      </c>
      <c r="P8" s="4">
        <f t="shared" ca="1" si="1"/>
        <v>200</v>
      </c>
      <c r="Q8" s="4">
        <f ca="1">DAYS360(TODAY(),CONCATENATE("31.12.",Q2))</f>
        <v>160</v>
      </c>
      <c r="R8" s="14">
        <f t="shared" ca="1" si="2"/>
        <v>0.30340240114958517</v>
      </c>
      <c r="S8" s="5">
        <f t="shared" ca="1" si="3"/>
        <v>-0.23223952848417573</v>
      </c>
    </row>
    <row r="9" spans="1:19" x14ac:dyDescent="0.25">
      <c r="A9" t="s">
        <v>12</v>
      </c>
      <c r="B9" t="s">
        <v>13</v>
      </c>
      <c r="C9" s="5">
        <f>VLOOKUP(A9,Dividende_je_Aktie!A3:S68,3,FALSE)/VLOOKUP(A9,Ergebnis_je_Aktie_verwässert!A3:S68,3,FALSE)</f>
        <v>0.49479166666666669</v>
      </c>
      <c r="D9" s="5">
        <f>VLOOKUP(A9,Dividende_je_Aktie!A3:S68,4,FALSE)/VLOOKUP(A9,Ergebnis_je_Aktie_verwässert!A3:S68,4,FALSE)</f>
        <v>0.5</v>
      </c>
      <c r="E9" s="5">
        <f>VLOOKUP(A9,Dividende_je_Aktie!A3:S68,5,FALSE)/VLOOKUP(A9,Ergebnis_je_Aktie_verwässert!A3:S68,5,FALSE)</f>
        <v>0.48192771084337355</v>
      </c>
      <c r="F9" s="5">
        <f>VLOOKUP(A9,Dividende_je_Aktie!A3:S68,6,FALSE)/VLOOKUP(A9,Ergebnis_je_Aktie_verwässert!A3:S68,6,FALSE)</f>
        <v>0.53030303030303028</v>
      </c>
      <c r="G9" s="5">
        <f>VLOOKUP(A9,Dividende_je_Aktie!A3:S68,7,FALSE)/VLOOKUP(A9,Ergebnis_je_Aktie_verwässert!A3:S68,7,FALSE)</f>
        <v>0.72916666666666663</v>
      </c>
      <c r="H9" s="5">
        <f>VLOOKUP(A9,Dividende_je_Aktie!A3:S68,8,FALSE)/VLOOKUP(A9,Ergebnis_je_Aktie_verwässert!A3:S68,8,FALSE)</f>
        <v>0.30952380952380953</v>
      </c>
      <c r="I9" s="5">
        <f>VLOOKUP(A9,Dividende_je_Aktie!A3:S68,9,FALSE)/VLOOKUP(A9,Ergebnis_je_Aktie_verwässert!A3:S68,9,FALSE)</f>
        <v>1.1320754716981132</v>
      </c>
      <c r="J9" s="5">
        <f>VLOOKUP(A9,Dividende_je_Aktie!A3:S68,10,FALSE)/VLOOKUP(A9,Ergebnis_je_Aktie_verwässert!A3:S68,10,FALSE)</f>
        <v>-0.4285714285714286</v>
      </c>
      <c r="K9" s="5">
        <f>VLOOKUP(A9,Dividende_je_Aktie!A3:S68,11,FALSE)/VLOOKUP(A9,Ergebnis_je_Aktie_verwässert!A3:S68,11,FALSE)</f>
        <v>0.78260869565217395</v>
      </c>
      <c r="L9" s="5">
        <f>VLOOKUP(A9,Dividende_je_Aktie!A3:S68,12,FALSE)/VLOOKUP(A9,Ergebnis_je_Aktie_verwässert!A3:S68,12,FALSE)</f>
        <v>0.46875</v>
      </c>
      <c r="M9" s="5">
        <f>VLOOKUP(A9,Dividende_je_Aktie!A3:S68,13,FALSE)/VLOOKUP(A9,Ergebnis_je_Aktie_verwässert!A3:S68,13,FALSE)</f>
        <v>0.35175879396984921</v>
      </c>
      <c r="N9" s="5">
        <f>VLOOKUP(A9,Dividende_je_Aktie!A3:S68,14,FALSE)/VLOOKUP(A9,Ergebnis_je_Aktie_verwässert!A3:S68,14,FALSE)</f>
        <v>0.34965034965034969</v>
      </c>
      <c r="O9" s="14">
        <f t="shared" si="0"/>
        <v>0.57064050314526282</v>
      </c>
      <c r="P9" s="4">
        <f t="shared" ca="1" si="1"/>
        <v>200</v>
      </c>
      <c r="Q9" s="4">
        <f ca="1">DAYS360(TODAY(),CONCATENATE("31.12.",Q2))</f>
        <v>160</v>
      </c>
      <c r="R9" s="14">
        <f t="shared" ca="1" si="2"/>
        <v>0.49710648148148151</v>
      </c>
      <c r="S9" s="5">
        <f t="shared" ca="1" si="3"/>
        <v>-0.12886225435887511</v>
      </c>
    </row>
    <row r="10" spans="1:19" x14ac:dyDescent="0.25">
      <c r="A10" t="s">
        <v>14</v>
      </c>
      <c r="B10" t="s">
        <v>15</v>
      </c>
      <c r="C10" s="5">
        <f>VLOOKUP(A10,Dividende_je_Aktie!A3:S68,3,FALSE)/VLOOKUP(A10,Ergebnis_je_Aktie_verwässert!A3:S68,3,FALSE)</f>
        <v>0.89655172413793116</v>
      </c>
      <c r="D10" s="5">
        <f>VLOOKUP(A10,Dividende_je_Aktie!A3:S68,4,FALSE)/VLOOKUP(A10,Ergebnis_je_Aktie_verwässert!A3:S68,4,FALSE)</f>
        <v>0.86440677966101698</v>
      </c>
      <c r="E10" s="5">
        <f>VLOOKUP(A10,Dividende_je_Aktie!A3:S68,5,FALSE)/VLOOKUP(A10,Ergebnis_je_Aktie_verwässert!A3:S68,5,FALSE)</f>
        <v>2.3809523809523809</v>
      </c>
      <c r="F10" s="5">
        <f>VLOOKUP(A10,Dividende_je_Aktie!A3:S68,6,FALSE)/VLOOKUP(A10,Ergebnis_je_Aktie_verwässert!A3:S68,6,FALSE)</f>
        <v>-0.57377049180327866</v>
      </c>
      <c r="G10" s="5">
        <f>VLOOKUP(A10,Dividende_je_Aktie!A3:S68,7,FALSE)/VLOOKUP(A10,Ergebnis_je_Aktie_verwässert!A3:S68,7,FALSE)</f>
        <v>5.3846153846153841</v>
      </c>
      <c r="H10" s="5">
        <f>VLOOKUP(A10,Dividende_je_Aktie!A3:S68,8,FALSE)/VLOOKUP(A10,Ergebnis_je_Aktie_verwässert!A3:S68,8,FALSE)</f>
        <v>1.7948717948717947</v>
      </c>
      <c r="I10" s="5">
        <f>VLOOKUP(A10,Dividende_je_Aktie!A3:S68,9,FALSE)/VLOOKUP(A10,Ergebnis_je_Aktie_verwässert!A3:S68,9,FALSE)</f>
        <v>9.75</v>
      </c>
      <c r="J10" s="5">
        <f>VLOOKUP(A10,Dividende_je_Aktie!A3:S68,10,FALSE)/VLOOKUP(A10,Ergebnis_je_Aktie_verwässert!A3:S68,10,FALSE)</f>
        <v>2.2941176470588234</v>
      </c>
      <c r="K10" s="5">
        <f>VLOOKUP(A10,Dividende_je_Aktie!A3:S68,11,FALSE)/VLOOKUP(A10,Ergebnis_je_Aktie_verwässert!A3:S68,11,FALSE)</f>
        <v>6</v>
      </c>
      <c r="L10" s="5">
        <f>VLOOKUP(A10,Dividende_je_Aktie!A3:S68,12,FALSE)/VLOOKUP(A10,Ergebnis_je_Aktie_verwässert!A3:S68,12,FALSE)</f>
        <v>0.97297297297297292</v>
      </c>
      <c r="M10" s="5">
        <f>VLOOKUP(A10,Dividende_je_Aktie!A3:S68,13,FALSE)/VLOOKUP(A10,Ergebnis_je_Aktie_verwässert!A3:S68,13,FALSE)</f>
        <v>0.54961832061068694</v>
      </c>
      <c r="N10" s="5">
        <f>VLOOKUP(A10,Dividende_je_Aktie!A3:S68,14,FALSE)/VLOOKUP(A10,Ergebnis_je_Aktie_verwässert!A3:S68,14,FALSE)</f>
        <v>0.5636363636363636</v>
      </c>
      <c r="O10" s="14">
        <f t="shared" si="0"/>
        <v>3.2989760960798225</v>
      </c>
      <c r="P10" s="4">
        <f t="shared" ca="1" si="1"/>
        <v>200</v>
      </c>
      <c r="Q10" s="4">
        <f ca="1">DAYS360(TODAY(),CONCATENATE("31.12.",Q2))</f>
        <v>160</v>
      </c>
      <c r="R10" s="14">
        <f t="shared" ca="1" si="2"/>
        <v>0.88226508214819155</v>
      </c>
      <c r="S10" s="5">
        <f t="shared" ca="1" si="3"/>
        <v>-0.73256396637835963</v>
      </c>
    </row>
    <row r="11" spans="1:19" x14ac:dyDescent="0.25">
      <c r="A11" t="s">
        <v>16</v>
      </c>
      <c r="B11" t="s">
        <v>17</v>
      </c>
      <c r="C11" s="5">
        <f>VLOOKUP(A11,Dividende_je_Aktie!A3:S68,3,FALSE)/VLOOKUP(A11,Ergebnis_je_Aktie_verwässert!A3:S68,3,FALSE)</f>
        <v>0.32848837209302323</v>
      </c>
      <c r="D11" s="5">
        <f>VLOOKUP(A11,Dividende_je_Aktie!A3:S68,4,FALSE)/VLOOKUP(A11,Ergebnis_je_Aktie_verwässert!A3:S68,4,FALSE)</f>
        <v>0.34563758389261745</v>
      </c>
      <c r="E11" s="5">
        <f>VLOOKUP(A11,Dividende_je_Aktie!A3:S68,5,FALSE)/VLOOKUP(A11,Ergebnis_je_Aktie_verwässert!A3:S68,5,FALSE)</f>
        <v>0.35971223021582738</v>
      </c>
      <c r="F11" s="5">
        <f>VLOOKUP(A11,Dividende_je_Aktie!A3:S68,6,FALSE)/VLOOKUP(A11,Ergebnis_je_Aktie_verwässert!A3:S68,6,FALSE)</f>
        <v>0.35864978902953581</v>
      </c>
      <c r="G11" s="5">
        <f>VLOOKUP(A11,Dividende_je_Aktie!A3:S68,7,FALSE)/VLOOKUP(A11,Ergebnis_je_Aktie_verwässert!A3:S68,7,FALSE)</f>
        <v>0.38062283737024222</v>
      </c>
      <c r="H11" s="5">
        <f>VLOOKUP(A11,Dividende_je_Aktie!A3:S68,8,FALSE)/VLOOKUP(A11,Ergebnis_je_Aktie_verwässert!A3:S68,8,FALSE)</f>
        <v>0.39473684210526316</v>
      </c>
      <c r="I11" s="5">
        <f>VLOOKUP(A11,Dividende_je_Aktie!A3:S68,9,FALSE)/VLOOKUP(A11,Ergebnis_je_Aktie_verwässert!A3:S68,9,FALSE)</f>
        <v>0.3401360544217687</v>
      </c>
      <c r="J11" s="5">
        <f>VLOOKUP(A11,Dividende_je_Aktie!A3:S68,10,FALSE)/VLOOKUP(A11,Ergebnis_je_Aktie_verwässert!A3:S68,10,FALSE)</f>
        <v>0.32258064516129031</v>
      </c>
      <c r="K11" s="5">
        <f>VLOOKUP(A11,Dividende_je_Aktie!A3:S68,11,FALSE)/VLOOKUP(A11,Ergebnis_je_Aktie_verwässert!A3:S68,11,FALSE)</f>
        <v>0.31446540880503143</v>
      </c>
      <c r="L11" s="5">
        <f>VLOOKUP(A11,Dividende_je_Aktie!A3:S68,12,FALSE)/VLOOKUP(A11,Ergebnis_je_Aktie_verwässert!A3:S68,12,FALSE)</f>
        <v>0.30263157894736842</v>
      </c>
      <c r="M11" s="5">
        <f>VLOOKUP(A11,Dividende_je_Aktie!A3:S68,13,FALSE)/VLOOKUP(A11,Ergebnis_je_Aktie_verwässert!A3:S68,13,FALSE)</f>
        <v>0.3</v>
      </c>
      <c r="N11" s="5">
        <f>VLOOKUP(A11,Dividende_je_Aktie!A3:S68,14,FALSE)/VLOOKUP(A11,Ergebnis_je_Aktie_verwässert!A3:S68,14,FALSE)</f>
        <v>0.26666666666666666</v>
      </c>
      <c r="O11" s="14">
        <f t="shared" si="0"/>
        <v>0.33402020527229942</v>
      </c>
      <c r="P11" s="4">
        <f t="shared" ca="1" si="1"/>
        <v>200</v>
      </c>
      <c r="Q11" s="4">
        <f ca="1">DAYS360(TODAY(),CONCATENATE("31.12.",Q2))</f>
        <v>160</v>
      </c>
      <c r="R11" s="14">
        <f t="shared" ca="1" si="2"/>
        <v>0.33611024400395395</v>
      </c>
      <c r="S11" s="5">
        <f t="shared" ca="1" si="3"/>
        <v>6.2572224633856699E-3</v>
      </c>
    </row>
    <row r="12" spans="1:19" x14ac:dyDescent="0.25">
      <c r="A12" t="s">
        <v>18</v>
      </c>
      <c r="B12" t="s">
        <v>19</v>
      </c>
      <c r="C12" s="5">
        <f>VLOOKUP(A12,Dividende_je_Aktie!A3:S68,3,FALSE)/VLOOKUP(A12,Ergebnis_je_Aktie_verwässert!A3:S68,3,FALSE)</f>
        <v>0.47612551159618011</v>
      </c>
      <c r="D12" s="5">
        <f>VLOOKUP(A12,Dividende_je_Aktie!A3:S68,4,FALSE)/VLOOKUP(A12,Ergebnis_je_Aktie_verwässert!A3:S68,4,FALSE)</f>
        <v>0.50706436420722134</v>
      </c>
      <c r="E12" s="5">
        <f>VLOOKUP(A12,Dividende_je_Aktie!A3:S68,5,FALSE)/VLOOKUP(A12,Ergebnis_je_Aktie_verwässert!A3:S68,5,FALSE)</f>
        <v>0.59642147117296218</v>
      </c>
      <c r="F12" s="5">
        <f>VLOOKUP(A12,Dividende_je_Aktie!A3:S68,6,FALSE)/VLOOKUP(A12,Ergebnis_je_Aktie_verwässert!A3:S68,6,FALSE)</f>
        <v>0.59523809523809523</v>
      </c>
      <c r="G12" s="5">
        <f>VLOOKUP(A12,Dividende_je_Aktie!A3:S68,7,FALSE)/VLOOKUP(A12,Ergebnis_je_Aktie_verwässert!A3:S68,7,FALSE)</f>
        <v>0.43103448275862072</v>
      </c>
      <c r="H12" s="5">
        <f>VLOOKUP(A12,Dividende_je_Aktie!A3:S68,8,FALSE)/VLOOKUP(A12,Ergebnis_je_Aktie_verwässert!A3:S68,8,FALSE)</f>
        <v>0.60810810810810811</v>
      </c>
      <c r="I12" s="5">
        <f>VLOOKUP(A12,Dividende_je_Aktie!A3:S68,9,FALSE)/VLOOKUP(A12,Ergebnis_je_Aktie_verwässert!A3:S68,9,FALSE)</f>
        <v>0.60836501901140694</v>
      </c>
      <c r="J12" s="5">
        <f>VLOOKUP(A12,Dividende_je_Aktie!A3:S68,10,FALSE)/VLOOKUP(A12,Ergebnis_je_Aktie_verwässert!A3:S68,10,FALSE)</f>
        <v>0.25039123630672927</v>
      </c>
      <c r="K12" s="5">
        <f>VLOOKUP(A12,Dividende_je_Aktie!A3:S68,11,FALSE)/VLOOKUP(A12,Ergebnis_je_Aktie_verwässert!A3:S68,11,FALSE)</f>
        <v>0.39024390243902446</v>
      </c>
      <c r="L12" s="5">
        <f>VLOOKUP(A12,Dividende_je_Aktie!A3:S68,12,FALSE)/VLOOKUP(A12,Ergebnis_je_Aktie_verwässert!A3:S68,12,FALSE)</f>
        <v>0.44478527607361967</v>
      </c>
      <c r="M12" s="5">
        <f>VLOOKUP(A12,Dividende_je_Aktie!A3:S68,13,FALSE)/VLOOKUP(A12,Ergebnis_je_Aktie_verwässert!A3:S68,13,FALSE)</f>
        <v>0.55785123966942152</v>
      </c>
      <c r="N12" s="5">
        <f>VLOOKUP(A12,Dividende_je_Aktie!A3:S68,14,FALSE)/VLOOKUP(A12,Ergebnis_je_Aktie_verwässert!A3:S68,14,FALSE)</f>
        <v>0.34153005464480873</v>
      </c>
      <c r="O12" s="14">
        <f t="shared" si="0"/>
        <v>0.48239688854227952</v>
      </c>
      <c r="P12" s="4">
        <f t="shared" ca="1" si="1"/>
        <v>200</v>
      </c>
      <c r="Q12" s="4">
        <f ca="1">DAYS360(TODAY(),CONCATENATE("31.12.",Q2))</f>
        <v>160</v>
      </c>
      <c r="R12" s="14">
        <f t="shared" ca="1" si="2"/>
        <v>0.48987611275664289</v>
      </c>
      <c r="S12" s="5">
        <f t="shared" ca="1" si="3"/>
        <v>1.5504296134588147E-2</v>
      </c>
    </row>
    <row r="13" spans="1:19" x14ac:dyDescent="0.25">
      <c r="A13" t="s">
        <v>20</v>
      </c>
      <c r="B13" t="s">
        <v>21</v>
      </c>
      <c r="C13" s="5">
        <f>VLOOKUP(A13,Dividende_je_Aktie!A3:S68,3,FALSE)/VLOOKUP(A13,Ergebnis_je_Aktie_verwässert!A3:S68,3,FALSE)</f>
        <v>0.44565217391304346</v>
      </c>
      <c r="D13" s="5">
        <f>VLOOKUP(A13,Dividende_je_Aktie!A3:S68,4,FALSE)/VLOOKUP(A13,Ergebnis_je_Aktie_verwässert!A3:S68,4,FALSE)</f>
        <v>0.43823529411764706</v>
      </c>
      <c r="E13" s="5">
        <f>VLOOKUP(A13,Dividende_je_Aktie!A3:S68,5,FALSE)/VLOOKUP(A13,Ergebnis_je_Aktie_verwässert!A3:S68,5,FALSE)</f>
        <v>0.4061302681992337</v>
      </c>
      <c r="F13" s="5">
        <f>VLOOKUP(A13,Dividende_je_Aktie!A3:S68,6,FALSE)/VLOOKUP(A13,Ergebnis_je_Aktie_verwässert!A3:S68,6,FALSE)</f>
        <v>0.3968253968253968</v>
      </c>
      <c r="G13" s="5">
        <f>VLOOKUP(A13,Dividende_je_Aktie!A3:S68,7,FALSE)/VLOOKUP(A13,Ergebnis_je_Aktie_verwässert!A3:S68,7,FALSE)</f>
        <v>0.82116788321167877</v>
      </c>
      <c r="H13" s="5">
        <f>VLOOKUP(A13,Dividende_je_Aktie!A3:S68,8,FALSE)/VLOOKUP(A13,Ergebnis_je_Aktie_verwässert!A3:S68,8,FALSE)</f>
        <v>0.40467625899280579</v>
      </c>
      <c r="I13" s="5">
        <f>VLOOKUP(A13,Dividende_je_Aktie!A3:S68,9,FALSE)/VLOOKUP(A13,Ergebnis_je_Aktie_verwässert!A3:S68,9,FALSE)</f>
        <v>0.43157894736842101</v>
      </c>
      <c r="J13" s="5">
        <f>VLOOKUP(A13,Dividende_je_Aktie!A3:S68,10,FALSE)/VLOOKUP(A13,Ergebnis_je_Aktie_verwässert!A3:S68,10,FALSE)</f>
        <v>-0.63985374771480807</v>
      </c>
      <c r="K13" s="5">
        <f>VLOOKUP(A13,Dividende_je_Aktie!A3:S68,11,FALSE)/VLOOKUP(A13,Ergebnis_je_Aktie_verwässert!A3:S68,11,FALSE)</f>
        <v>0.3105590062111801</v>
      </c>
      <c r="L13" s="5">
        <f>VLOOKUP(A13,Dividende_je_Aktie!A3:S68,12,FALSE)/VLOOKUP(A13,Ergebnis_je_Aktie_verwässert!A3:S68,12,FALSE)</f>
        <v>0.22646007151370676</v>
      </c>
      <c r="M13" s="5">
        <f>VLOOKUP(A13,Dividende_je_Aktie!A3:S68,13,FALSE)/VLOOKUP(A13,Ergebnis_je_Aktie_verwässert!A3:S68,13,FALSE)</f>
        <v>0.17793594306049823</v>
      </c>
      <c r="N13" s="5">
        <f>VLOOKUP(A13,Dividende_je_Aktie!A3:S68,14,FALSE)/VLOOKUP(A13,Ergebnis_je_Aktie_verwässert!A3:S68,14,FALSE)</f>
        <v>0.2926421404682274</v>
      </c>
      <c r="O13" s="14">
        <f t="shared" si="0"/>
        <v>0.38533065731679428</v>
      </c>
      <c r="P13" s="4">
        <f t="shared" ca="1" si="1"/>
        <v>200</v>
      </c>
      <c r="Q13" s="4">
        <f ca="1">DAYS360(TODAY(),CONCATENATE("31.12.",Q2))</f>
        <v>160</v>
      </c>
      <c r="R13" s="14">
        <f t="shared" ca="1" si="2"/>
        <v>0.44235578289286731</v>
      </c>
      <c r="S13" s="5">
        <f t="shared" ca="1" si="3"/>
        <v>0.14799010795860612</v>
      </c>
    </row>
    <row r="14" spans="1:19" x14ac:dyDescent="0.25">
      <c r="A14" t="s">
        <v>22</v>
      </c>
      <c r="B14" t="s">
        <v>23</v>
      </c>
      <c r="C14" s="5">
        <f>VLOOKUP(A14,Dividende_je_Aktie!A3:S68,3,FALSE)/VLOOKUP(A14,Ergebnis_je_Aktie_verwässert!A3:S68,3,FALSE)</f>
        <v>0.44195402298850578</v>
      </c>
      <c r="D14" s="5">
        <f>VLOOKUP(A14,Dividende_je_Aktie!A3:S68,4,FALSE)/VLOOKUP(A14,Ergebnis_je_Aktie_verwässert!A3:S68,4,FALSE)</f>
        <v>0.43121387283236995</v>
      </c>
      <c r="E14" s="5">
        <f>VLOOKUP(A14,Dividende_je_Aktie!A3:S68,5,FALSE)/VLOOKUP(A14,Ergebnis_je_Aktie_verwässert!A3:S68,5,FALSE)</f>
        <v>0.39189189189189189</v>
      </c>
      <c r="F14" s="5">
        <f>VLOOKUP(A14,Dividende_je_Aktie!A3:S68,6,FALSE)/VLOOKUP(A14,Ergebnis_je_Aktie_verwässert!A3:S68,6,FALSE)</f>
        <v>0.38932146829810899</v>
      </c>
      <c r="G14" s="5">
        <f>VLOOKUP(A14,Dividende_je_Aktie!A3:S68,7,FALSE)/VLOOKUP(A14,Ergebnis_je_Aktie_verwässert!A3:S68,7,FALSE)</f>
        <v>1.5862944162436547</v>
      </c>
      <c r="H14" s="5">
        <f>VLOOKUP(A14,Dividende_je_Aktie!A3:S68,8,FALSE)/VLOOKUP(A14,Ergebnis_je_Aktie_verwässert!A3:S68,8,FALSE)</f>
        <v>0.47856049004594181</v>
      </c>
      <c r="I14" s="5">
        <f>VLOOKUP(A14,Dividende_je_Aktie!A3:S68,9,FALSE)/VLOOKUP(A14,Ergebnis_je_Aktie_verwässert!A3:S68,9,FALSE)</f>
        <v>0.44401544401544402</v>
      </c>
      <c r="J14" s="5">
        <f>VLOOKUP(A14,Dividende_je_Aktie!A3:S68,10,FALSE)/VLOOKUP(A14,Ergebnis_je_Aktie_verwässert!A3:S68,10,FALSE)</f>
        <v>0.73529411764705876</v>
      </c>
      <c r="K14" s="5">
        <f>VLOOKUP(A14,Dividende_je_Aktie!A3:S68,11,FALSE)/VLOOKUP(A14,Ergebnis_je_Aktie_verwässert!A3:S68,11,FALSE)</f>
        <v>0.30726256983240224</v>
      </c>
      <c r="L14" s="5">
        <f>VLOOKUP(A14,Dividende_je_Aktie!A3:S68,12,FALSE)/VLOOKUP(A14,Ergebnis_je_Aktie_verwässert!A3:S68,12,FALSE)</f>
        <v>0.29761904761904762</v>
      </c>
      <c r="M14" s="5">
        <f>VLOOKUP(A14,Dividende_je_Aktie!A3:S68,13,FALSE)/VLOOKUP(A14,Ergebnis_je_Aktie_verwässert!A3:S68,13,FALSE)</f>
        <v>0.26495726495726496</v>
      </c>
      <c r="N14" s="5">
        <f>VLOOKUP(A14,Dividende_je_Aktie!A3:S68,14,FALSE)/VLOOKUP(A14,Ergebnis_je_Aktie_verwässert!A3:S68,14,FALSE)</f>
        <v>0.24968789013732834</v>
      </c>
      <c r="O14" s="14">
        <f t="shared" si="0"/>
        <v>0.51449046006881427</v>
      </c>
      <c r="P14" s="4">
        <f t="shared" ca="1" si="1"/>
        <v>200</v>
      </c>
      <c r="Q14" s="4">
        <f ca="1">DAYS360(TODAY(),CONCATENATE("31.12.",Q2))</f>
        <v>160</v>
      </c>
      <c r="R14" s="14">
        <f t="shared" ca="1" si="2"/>
        <v>0.43718062291911208</v>
      </c>
      <c r="S14" s="5">
        <f t="shared" ca="1" si="3"/>
        <v>-0.15026486038120479</v>
      </c>
    </row>
    <row r="15" spans="1:19" x14ac:dyDescent="0.25">
      <c r="A15" t="s">
        <v>24</v>
      </c>
      <c r="B15" t="s">
        <v>25</v>
      </c>
      <c r="C15" s="5">
        <f>VLOOKUP(A15,Dividende_je_Aktie!A3:S68,3,FALSE)/VLOOKUP(A15,Ergebnis_je_Aktie_verwässert!A3:S68,3,FALSE)</f>
        <v>0.49348534201954397</v>
      </c>
      <c r="D15" s="5">
        <f>VLOOKUP(A15,Dividende_je_Aktie!A3:S68,4,FALSE)/VLOOKUP(A15,Ergebnis_je_Aktie_verwässert!A3:S68,4,FALSE)</f>
        <v>0.5</v>
      </c>
      <c r="E15" s="5">
        <f>VLOOKUP(A15,Dividende_je_Aktie!A3:S68,5,FALSE)/VLOOKUP(A15,Ergebnis_je_Aktie_verwässert!A3:S68,5,FALSE)</f>
        <v>0.51233396584440238</v>
      </c>
      <c r="F15" s="5">
        <f>VLOOKUP(A15,Dividende_je_Aktie!A3:S68,6,FALSE)/VLOOKUP(A15,Ergebnis_je_Aktie_verwässert!A3:S68,6,FALSE)</f>
        <v>0.48964218455743885</v>
      </c>
      <c r="G15" s="5">
        <f>VLOOKUP(A15,Dividende_je_Aktie!A3:S68,7,FALSE)/VLOOKUP(A15,Ergebnis_je_Aktie_verwässert!A3:S68,7,FALSE)</f>
        <v>0.37147102526002967</v>
      </c>
      <c r="H15" s="5">
        <f>VLOOKUP(A15,Dividende_je_Aktie!A3:S68,8,FALSE)/VLOOKUP(A15,Ergebnis_je_Aktie_verwässert!A3:S68,8,FALSE)</f>
        <v>0.44354838709677424</v>
      </c>
      <c r="I15" s="5">
        <f>VLOOKUP(A15,Dividende_je_Aktie!A3:S68,9,FALSE)/VLOOKUP(A15,Ergebnis_je_Aktie_verwässert!A3:S68,9,FALSE)</f>
        <v>1.1038961038961039</v>
      </c>
      <c r="J15" s="5">
        <f>VLOOKUP(A15,Dividende_je_Aktie!A3:S68,10,FALSE)/VLOOKUP(A15,Ergebnis_je_Aktie_verwässert!A3:S68,10,FALSE)</f>
        <v>0.6230031948881789</v>
      </c>
      <c r="K15" s="5">
        <f>VLOOKUP(A15,Dividende_je_Aktie!A3:S68,11,FALSE)/VLOOKUP(A15,Ergebnis_je_Aktie_verwässert!A3:S68,11,FALSE)</f>
        <v>0.46875</v>
      </c>
      <c r="L15" s="5">
        <f>VLOOKUP(A15,Dividende_je_Aktie!A3:S68,12,FALSE)/VLOOKUP(A15,Ergebnis_je_Aktie_verwässert!A3:S68,12,FALSE)</f>
        <v>0.47021943573667713</v>
      </c>
      <c r="M15" s="5">
        <f>VLOOKUP(A15,Dividende_je_Aktie!A3:S68,13,FALSE)/VLOOKUP(A15,Ergebnis_je_Aktie_verwässert!A3:S68,13,FALSE)</f>
        <v>0.34843205574912889</v>
      </c>
      <c r="N15" s="5">
        <f>VLOOKUP(A15,Dividende_je_Aktie!A3:S68,14,FALSE)/VLOOKUP(A15,Ergebnis_je_Aktie_verwässert!A3:S68,14,FALSE)</f>
        <v>0.4941860465116279</v>
      </c>
      <c r="O15" s="14">
        <f t="shared" si="0"/>
        <v>0.53254823995403622</v>
      </c>
      <c r="P15" s="4">
        <f t="shared" ca="1" si="1"/>
        <v>200</v>
      </c>
      <c r="Q15" s="4">
        <f ca="1">DAYS360(TODAY(),CONCATENATE("31.12.",Q2))</f>
        <v>160</v>
      </c>
      <c r="R15" s="14">
        <f t="shared" ca="1" si="2"/>
        <v>0.49638074556641332</v>
      </c>
      <c r="S15" s="5">
        <f t="shared" ca="1" si="3"/>
        <v>-6.7914024822886443E-2</v>
      </c>
    </row>
    <row r="16" spans="1:19" x14ac:dyDescent="0.25">
      <c r="A16" t="s">
        <v>26</v>
      </c>
      <c r="B16" t="s">
        <v>27</v>
      </c>
      <c r="C16" s="5">
        <f>VLOOKUP(A16,Dividende_je_Aktie!A3:S68,3,FALSE)/VLOOKUP(A16,Ergebnis_je_Aktie_verwässert!A3:S68,3,FALSE)</f>
        <v>0.44483985765124556</v>
      </c>
      <c r="D16" s="5">
        <f>VLOOKUP(A16,Dividende_je_Aktie!A3:S68,4,FALSE)/VLOOKUP(A16,Ergebnis_je_Aktie_verwässert!A3:S68,4,FALSE)</f>
        <v>0.46406570841889111</v>
      </c>
      <c r="E16" s="5">
        <f>VLOOKUP(A16,Dividende_je_Aktie!A3:S68,5,FALSE)/VLOOKUP(A16,Ergebnis_je_Aktie_verwässert!A3:S68,5,FALSE)</f>
        <v>0.54404145077720212</v>
      </c>
      <c r="F16" s="5">
        <f>VLOOKUP(A16,Dividende_je_Aktie!A3:S68,6,FALSE)/VLOOKUP(A16,Ergebnis_je_Aktie_verwässert!A3:S68,6,FALSE)</f>
        <v>0.64189189189189189</v>
      </c>
      <c r="G16" s="5">
        <f>VLOOKUP(A16,Dividende_je_Aktie!A3:S68,7,FALSE)/VLOOKUP(A16,Ergebnis_je_Aktie_verwässert!A3:S68,7,FALSE)</f>
        <v>0.55183946488294311</v>
      </c>
      <c r="H16" s="5">
        <f>VLOOKUP(A16,Dividende_je_Aktie!A3:S68,8,FALSE)/VLOOKUP(A16,Ergebnis_je_Aktie_verwässert!A3:S68,8,FALSE)</f>
        <v>0.95541401273885351</v>
      </c>
      <c r="I16" s="5">
        <f>VLOOKUP(A16,Dividende_je_Aktie!A3:S68,9,FALSE)/VLOOKUP(A16,Ergebnis_je_Aktie_verwässert!A3:S68,9,FALSE)</f>
        <v>0.82352941176470584</v>
      </c>
      <c r="J16" s="5">
        <f>VLOOKUP(A16,Dividende_je_Aktie!A3:S68,10,FALSE)/VLOOKUP(A16,Ergebnis_je_Aktie_verwässert!A3:S68,10,FALSE)</f>
        <v>0.63063063063063052</v>
      </c>
      <c r="K16" s="5">
        <f>VLOOKUP(A16,Dividende_je_Aktie!A3:S68,11,FALSE)/VLOOKUP(A16,Ergebnis_je_Aktie_verwässert!A3:S68,11,FALSE)</f>
        <v>0.23116438356164384</v>
      </c>
      <c r="L16" s="5">
        <f>VLOOKUP(A16,Dividende_je_Aktie!A3:S68,12,FALSE)/VLOOKUP(A16,Ergebnis_je_Aktie_verwässert!A3:S68,12,FALSE)</f>
        <v>0.4504504504504504</v>
      </c>
      <c r="M16" s="5">
        <f>VLOOKUP(A16,Dividende_je_Aktie!A3:S68,13,FALSE)/VLOOKUP(A16,Ergebnis_je_Aktie_verwässert!A3:S68,13,FALSE)</f>
        <v>0.43378995433789952</v>
      </c>
      <c r="N16" s="5">
        <f>VLOOKUP(A16,Dividende_je_Aktie!A3:S68,14,FALSE)/VLOOKUP(A16,Ergebnis_je_Aktie_verwässert!A3:S68,14,FALSE)</f>
        <v>0.66265060240963869</v>
      </c>
      <c r="O16" s="14">
        <f t="shared" si="0"/>
        <v>0.59254022534458584</v>
      </c>
      <c r="P16" s="4">
        <f t="shared" ca="1" si="1"/>
        <v>200</v>
      </c>
      <c r="Q16" s="4">
        <f ca="1">DAYS360(TODAY(),CONCATENATE("31.12.",Q2))</f>
        <v>160</v>
      </c>
      <c r="R16" s="14">
        <f t="shared" ca="1" si="2"/>
        <v>0.45338468021464362</v>
      </c>
      <c r="S16" s="5">
        <f t="shared" ca="1" si="3"/>
        <v>-0.2348457356612671</v>
      </c>
    </row>
    <row r="17" spans="1:19" x14ac:dyDescent="0.25">
      <c r="A17" t="s">
        <v>28</v>
      </c>
      <c r="B17" t="s">
        <v>29</v>
      </c>
      <c r="C17" s="5">
        <f>VLOOKUP(A17,Dividende_je_Aktie!A3:S68,3,FALSE)/VLOOKUP(A17,Ergebnis_je_Aktie_verwässert!A3:S68,3,FALSE)</f>
        <v>0.84482758620689657</v>
      </c>
      <c r="D17" s="5">
        <f>VLOOKUP(A17,Dividende_je_Aktie!A3:S68,4,FALSE)/VLOOKUP(A17,Ergebnis_je_Aktie_verwässert!A3:S68,4,FALSE)</f>
        <v>1.1250000000000002</v>
      </c>
      <c r="E17" s="5">
        <f>VLOOKUP(A17,Dividende_je_Aktie!A3:S68,5,FALSE)/VLOOKUP(A17,Ergebnis_je_Aktie_verwässert!A3:S68,5,FALSE)</f>
        <v>1.4999999999999998</v>
      </c>
      <c r="F17" s="5">
        <f>VLOOKUP(A17,Dividende_je_Aktie!A3:S68,6,FALSE)/VLOOKUP(A17,Ergebnis_je_Aktie_verwässert!A3:S68,6,FALSE)</f>
        <v>2.7272727272727271</v>
      </c>
      <c r="G17" s="5">
        <f>VLOOKUP(A17,Dividende_je_Aktie!A3:S68,7,FALSE)/VLOOKUP(A17,Ergebnis_je_Aktie_verwässert!A3:S68,7,FALSE)</f>
        <v>1.3</v>
      </c>
      <c r="H17" s="5">
        <f>VLOOKUP(A17,Dividende_je_Aktie!A3:S68,8,FALSE)/VLOOKUP(A17,Ergebnis_je_Aktie_verwässert!A3:S68,8,FALSE)</f>
        <v>0.63829787234042556</v>
      </c>
      <c r="I17" s="5">
        <f>VLOOKUP(A17,Dividende_je_Aktie!A3:S68,9,FALSE)/VLOOKUP(A17,Ergebnis_je_Aktie_verwässert!A3:S68,9,FALSE)</f>
        <v>0.57692307692307687</v>
      </c>
      <c r="J17" s="5">
        <f>VLOOKUP(A17,Dividende_je_Aktie!A3:S68,10,FALSE)/VLOOKUP(A17,Ergebnis_je_Aktie_verwässert!A3:S68,10,FALSE)</f>
        <v>0.53719008264462809</v>
      </c>
      <c r="K17" s="5">
        <f>VLOOKUP(A17,Dividende_je_Aktie!A3:S68,11,FALSE)/VLOOKUP(A17,Ergebnis_je_Aktie_verwässert!A3:S68,11,FALSE)</f>
        <v>0.46099290780141849</v>
      </c>
      <c r="L17" s="5">
        <f>VLOOKUP(A17,Dividende_je_Aktie!A3:S68,12,FALSE)/VLOOKUP(A17,Ergebnis_je_Aktie_verwässert!A3:S68,12,FALSE)</f>
        <v>0.42975206611570249</v>
      </c>
      <c r="M17" s="5">
        <f>VLOOKUP(A17,Dividende_je_Aktie!A3:S68,13,FALSE)/VLOOKUP(A17,Ergebnis_je_Aktie_verwässert!A3:S68,13,FALSE)</f>
        <v>0.42</v>
      </c>
      <c r="N17" s="5">
        <f>VLOOKUP(A17,Dividende_je_Aktie!A3:S68,14,FALSE)/VLOOKUP(A17,Ergebnis_je_Aktie_verwässert!A3:S68,14,FALSE)</f>
        <v>0.52380952380952384</v>
      </c>
      <c r="O17" s="14">
        <f t="shared" si="0"/>
        <v>0.91142382569074998</v>
      </c>
      <c r="P17" s="4">
        <f t="shared" ca="1" si="1"/>
        <v>200</v>
      </c>
      <c r="Q17" s="4">
        <f ca="1">DAYS360(TODAY(),CONCATENATE("31.12.",Q2))</f>
        <v>160</v>
      </c>
      <c r="R17" s="14">
        <f t="shared" ca="1" si="2"/>
        <v>0.9693486590038316</v>
      </c>
      <c r="S17" s="5">
        <f t="shared" ca="1" si="3"/>
        <v>6.3554223271683252E-2</v>
      </c>
    </row>
    <row r="18" spans="1:19" x14ac:dyDescent="0.25">
      <c r="A18" t="s">
        <v>30</v>
      </c>
      <c r="B18" t="s">
        <v>31</v>
      </c>
      <c r="C18" s="5">
        <f>VLOOKUP(A18,Dividende_je_Aktie!A3:S68,3,FALSE)/VLOOKUP(A18,Ergebnis_je_Aktie_verwässert!A3:S68,3,FALSE)</f>
        <v>0.77659574468085113</v>
      </c>
      <c r="D18" s="5">
        <f>VLOOKUP(A18,Dividende_je_Aktie!A3:S68,4,FALSE)/VLOOKUP(A18,Ergebnis_je_Aktie_verwässert!A3:S68,4,FALSE)</f>
        <v>0.82758620689655171</v>
      </c>
      <c r="E18" s="5">
        <f>VLOOKUP(A18,Dividende_je_Aktie!A3:S68,5,FALSE)/VLOOKUP(A18,Ergebnis_je_Aktie_verwässert!A3:S68,5,FALSE)</f>
        <v>0.74257425742574257</v>
      </c>
      <c r="F18" s="5">
        <f>VLOOKUP(A18,Dividende_je_Aktie!A3:S68,6,FALSE)/VLOOKUP(A18,Ergebnis_je_Aktie_verwässert!A3:S68,6,FALSE)</f>
        <v>0.94252873563218387</v>
      </c>
      <c r="G18" s="5">
        <f>VLOOKUP(A18,Dividende_je_Aktie!A3:S68,7,FALSE)/VLOOKUP(A18,Ergebnis_je_Aktie_verwässert!A3:S68,7,FALSE)</f>
        <v>1.2666666666666668</v>
      </c>
      <c r="H18" s="5">
        <f>VLOOKUP(A18,Dividende_je_Aktie!A3:S68,8,FALSE)/VLOOKUP(A18,Ergebnis_je_Aktie_verwässert!A3:S68,8,FALSE)</f>
        <v>0.57777777777777783</v>
      </c>
      <c r="I18" s="5">
        <f>VLOOKUP(A18,Dividende_je_Aktie!A3:S68,9,FALSE)/VLOOKUP(A18,Ergebnis_je_Aktie_verwässert!A3:S68,9,FALSE)</f>
        <v>0.58479532163742687</v>
      </c>
      <c r="J18" s="5">
        <f>VLOOKUP(A18,Dividende_je_Aktie!A3:S68,10,FALSE)/VLOOKUP(A18,Ergebnis_je_Aktie_verwässert!A3:S68,10,FALSE)</f>
        <v>0.55214723926380371</v>
      </c>
      <c r="K18" s="5">
        <f>VLOOKUP(A18,Dividende_je_Aktie!A3:S68,11,FALSE)/VLOOKUP(A18,Ergebnis_je_Aktie_verwässert!A3:S68,11,FALSE)</f>
        <v>0.34759358288770054</v>
      </c>
      <c r="L18" s="5">
        <f>VLOOKUP(A18,Dividende_je_Aktie!A3:S68,12,FALSE)/VLOOKUP(A18,Ergebnis_je_Aktie_verwässert!A3:S68,12,FALSE)</f>
        <v>0.42307692307692307</v>
      </c>
      <c r="M18" s="5">
        <f>VLOOKUP(A18,Dividende_je_Aktie!A3:S68,13,FALSE)/VLOOKUP(A18,Ergebnis_je_Aktie_verwässert!A3:S68,13,FALSE)</f>
        <v>0.54945054945054939</v>
      </c>
      <c r="N18" s="5">
        <f>VLOOKUP(A18,Dividende_je_Aktie!A3:S68,14,FALSE)/VLOOKUP(A18,Ergebnis_je_Aktie_verwässert!A3:S68,14,FALSE)</f>
        <v>0.66666666666666674</v>
      </c>
      <c r="O18" s="14">
        <f t="shared" si="0"/>
        <v>0.66532777204854421</v>
      </c>
      <c r="P18" s="4">
        <f t="shared" ca="1" si="1"/>
        <v>200</v>
      </c>
      <c r="Q18" s="4">
        <f ca="1">DAYS360(TODAY(),CONCATENATE("31.12.",Q2))</f>
        <v>160</v>
      </c>
      <c r="R18" s="14">
        <f t="shared" ca="1" si="2"/>
        <v>0.79925817233227359</v>
      </c>
      <c r="S18" s="5">
        <f t="shared" ca="1" si="3"/>
        <v>0.20129987941335692</v>
      </c>
    </row>
    <row r="19" spans="1:19" x14ac:dyDescent="0.25">
      <c r="A19" t="s">
        <v>32</v>
      </c>
      <c r="B19" t="s">
        <v>33</v>
      </c>
      <c r="C19" s="5">
        <f>VLOOKUP(A19,Dividende_je_Aktie!A3:S68,3,FALSE)/VLOOKUP(A19,Ergebnis_je_Aktie_verwässert!A3:S68,3,FALSE)</f>
        <v>0.48249027237354086</v>
      </c>
      <c r="D19" s="5">
        <f>VLOOKUP(A19,Dividende_je_Aktie!A3:S68,4,FALSE)/VLOOKUP(A19,Ergebnis_je_Aktie_verwässert!A3:S68,4,FALSE)</f>
        <v>0.50414937759336098</v>
      </c>
      <c r="E19" s="5">
        <f>VLOOKUP(A19,Dividende_je_Aktie!A3:S68,5,FALSE)/VLOOKUP(A19,Ergebnis_je_Aktie_verwässert!A3:S68,5,FALSE)</f>
        <v>0.63978494623655913</v>
      </c>
      <c r="F19" s="5">
        <f>VLOOKUP(A19,Dividende_je_Aktie!A3:S68,6,FALSE)/VLOOKUP(A19,Ergebnis_je_Aktie_verwässert!A3:S68,6,FALSE)</f>
        <v>0.49576271186440679</v>
      </c>
      <c r="G19" s="5">
        <f>VLOOKUP(A19,Dividende_je_Aktie!A3:S68,7,FALSE)/VLOOKUP(A19,Ergebnis_je_Aktie_verwässert!A3:S68,7,FALSE)</f>
        <v>0.41911764705882348</v>
      </c>
      <c r="H19" s="5">
        <f>VLOOKUP(A19,Dividende_je_Aktie!A3:S68,8,FALSE)/VLOOKUP(A19,Ergebnis_je_Aktie_verwässert!A3:S68,8,FALSE)</f>
        <v>0.48407643312101906</v>
      </c>
      <c r="I19" s="5">
        <f>VLOOKUP(A19,Dividende_je_Aktie!A3:S68,9,FALSE)/VLOOKUP(A19,Ergebnis_je_Aktie_verwässert!A3:S68,9,FALSE)</f>
        <v>0.60317460317460314</v>
      </c>
      <c r="J19" s="5">
        <f>VLOOKUP(A19,Dividende_je_Aktie!A3:S68,10,FALSE)/VLOOKUP(A19,Ergebnis_je_Aktie_verwässert!A3:S68,10,FALSE)</f>
        <v>0.48407643312101906</v>
      </c>
      <c r="K19" s="5">
        <f>VLOOKUP(A19,Dividende_je_Aktie!A3:S68,11,FALSE)/VLOOKUP(A19,Ergebnis_je_Aktie_verwässert!A3:S68,11,FALSE)</f>
        <v>0.35689655172413792</v>
      </c>
      <c r="L19" s="5">
        <f>VLOOKUP(A19,Dividende_je_Aktie!A3:S68,12,FALSE)/VLOOKUP(A19,Ergebnis_je_Aktie_verwässert!A3:S68,12,FALSE)</f>
        <v>0.36738703339882123</v>
      </c>
      <c r="M19" s="5">
        <f>VLOOKUP(A19,Dividende_je_Aktie!A3:S68,13,FALSE)/VLOOKUP(A19,Ergebnis_je_Aktie_verwässert!A3:S68,13,FALSE)</f>
        <v>0.31153846153846154</v>
      </c>
      <c r="N19" s="5">
        <f>VLOOKUP(A19,Dividende_je_Aktie!A3:S68,14,FALSE)/VLOOKUP(A19,Ergebnis_je_Aktie_verwässert!A3:S68,14,FALSE)</f>
        <v>0.36784741144414174</v>
      </c>
      <c r="O19" s="14">
        <f t="shared" si="0"/>
        <v>0.45296622326819935</v>
      </c>
      <c r="P19" s="4">
        <f t="shared" ca="1" si="1"/>
        <v>200</v>
      </c>
      <c r="Q19" s="4">
        <f ca="1">DAYS360(TODAY(),CONCATENATE("31.12.",Q2))</f>
        <v>160</v>
      </c>
      <c r="R19" s="14">
        <f t="shared" ca="1" si="2"/>
        <v>0.49211654136012761</v>
      </c>
      <c r="S19" s="5">
        <f t="shared" ca="1" si="3"/>
        <v>8.6430987744416266E-2</v>
      </c>
    </row>
    <row r="20" spans="1:19" x14ac:dyDescent="0.25">
      <c r="A20" t="s">
        <v>34</v>
      </c>
      <c r="B20" t="s">
        <v>35</v>
      </c>
      <c r="C20" s="5">
        <f>VLOOKUP(A20,Dividende_je_Aktie!A3:S68,3,FALSE)/VLOOKUP(A20,Ergebnis_je_Aktie_verwässert!A3:S68,3,FALSE)</f>
        <v>0.53156146179401997</v>
      </c>
      <c r="D20" s="5">
        <f>VLOOKUP(A20,Dividende_je_Aktie!A3:S68,4,FALSE)/VLOOKUP(A20,Ergebnis_je_Aktie_verwässert!A3:S68,4,FALSE)</f>
        <v>0.57307692307692304</v>
      </c>
      <c r="E20" s="5">
        <f>VLOOKUP(A20,Dividende_je_Aktie!A3:S68,5,FALSE)/VLOOKUP(A20,Ergebnis_je_Aktie_verwässert!A3:S68,5,FALSE)</f>
        <v>0.59917355371900827</v>
      </c>
      <c r="F20" s="5">
        <f>VLOOKUP(A20,Dividende_je_Aktie!A3:S68,6,FALSE)/VLOOKUP(A20,Ergebnis_je_Aktie_verwässert!A3:S68,6,FALSE)</f>
        <v>0.52346570397111913</v>
      </c>
      <c r="G20" s="5">
        <f>VLOOKUP(A20,Dividende_je_Aktie!A3:S68,7,FALSE)/VLOOKUP(A20,Ergebnis_je_Aktie_verwässert!A3:S68,7,FALSE)</f>
        <v>0.50180505415162446</v>
      </c>
      <c r="H20" s="5">
        <f>VLOOKUP(A20,Dividende_je_Aktie!A3:S68,8,FALSE)/VLOOKUP(A20,Ergebnis_je_Aktie_verwässert!A3:S68,8,FALSE)</f>
        <v>0.42763157894736842</v>
      </c>
      <c r="I20" s="5">
        <f>VLOOKUP(A20,Dividende_je_Aktie!A3:S68,9,FALSE)/VLOOKUP(A20,Ergebnis_je_Aktie_verwässert!A3:S68,9,FALSE)</f>
        <v>0.46692607003891051</v>
      </c>
      <c r="J20" s="5">
        <f>VLOOKUP(A20,Dividende_je_Aktie!A3:S68,10,FALSE)/VLOOKUP(A20,Ergebnis_je_Aktie_verwässert!A3:S68,10,FALSE)</f>
        <v>0.43795620437956201</v>
      </c>
      <c r="K20" s="5">
        <f>VLOOKUP(A20,Dividende_je_Aktie!A3:S68,11,FALSE)/VLOOKUP(A20,Ergebnis_je_Aktie_verwässert!A3:S68,11,FALSE)</f>
        <v>0.12629161882893225</v>
      </c>
      <c r="L20" s="5">
        <f>VLOOKUP(A20,Dividende_je_Aktie!A3:S68,12,FALSE)/VLOOKUP(A20,Ergebnis_je_Aktie_verwässert!A3:S68,12,FALSE)</f>
        <v>0.36101083032490977</v>
      </c>
      <c r="M20" s="5">
        <f>VLOOKUP(A20,Dividende_je_Aktie!A3:S68,13,FALSE)/VLOOKUP(A20,Ergebnis_je_Aktie_verwässert!A3:S68,13,FALSE)</f>
        <v>0.28911564625850339</v>
      </c>
      <c r="N20" s="5">
        <f>VLOOKUP(A20,Dividende_je_Aktie!A3:S68,14,FALSE)/VLOOKUP(A20,Ergebnis_je_Aktie_verwässert!A3:S68,14,FALSE)</f>
        <v>1.0793650793650795</v>
      </c>
      <c r="O20" s="14">
        <f t="shared" si="0"/>
        <v>0.48127413399850189</v>
      </c>
      <c r="P20" s="4">
        <f t="shared" ca="1" si="1"/>
        <v>200</v>
      </c>
      <c r="Q20" s="4">
        <f ca="1">DAYS360(TODAY(),CONCATENATE("31.12.",Q2))</f>
        <v>160</v>
      </c>
      <c r="R20" s="14">
        <f t="shared" ca="1" si="2"/>
        <v>0.55001277791975467</v>
      </c>
      <c r="S20" s="5">
        <f t="shared" ca="1" si="3"/>
        <v>0.14282638327175667</v>
      </c>
    </row>
    <row r="21" spans="1:19" x14ac:dyDescent="0.25">
      <c r="A21" t="s">
        <v>36</v>
      </c>
      <c r="B21" t="s">
        <v>37</v>
      </c>
      <c r="C21" s="5">
        <f>VLOOKUP(A21,Dividende_je_Aktie!A3:S68,3,FALSE)/VLOOKUP(A21,Ergebnis_je_Aktie_verwässert!A3:S68,3,FALSE)</f>
        <v>0.50980392156862753</v>
      </c>
      <c r="D21" s="5">
        <f>VLOOKUP(A21,Dividende_je_Aktie!A3:S68,4,FALSE)/VLOOKUP(A21,Ergebnis_je_Aktie_verwässert!A3:S68,4,FALSE)</f>
        <v>0.45018450184501846</v>
      </c>
      <c r="E21" s="5">
        <f>VLOOKUP(A21,Dividende_je_Aktie!A3:S68,5,FALSE)/VLOOKUP(A21,Ergebnis_je_Aktie_verwässert!A3:S68,5,FALSE)</f>
        <v>0.56862745098039214</v>
      </c>
      <c r="F21" s="5">
        <f>VLOOKUP(A21,Dividende_je_Aktie!A3:S68,6,FALSE)/VLOOKUP(A21,Ergebnis_je_Aktie_verwässert!A3:S68,6,FALSE)</f>
        <v>0.38888888888888895</v>
      </c>
      <c r="G21" s="5">
        <f>VLOOKUP(A21,Dividende_je_Aktie!A3:S68,7,FALSE)/VLOOKUP(A21,Ergebnis_je_Aktie_verwässert!A3:S68,7,FALSE)</f>
        <v>0.23653395784543327</v>
      </c>
      <c r="H21" s="5">
        <f>VLOOKUP(A21,Dividende_je_Aktie!A3:S68,8,FALSE)/VLOOKUP(A21,Ergebnis_je_Aktie_verwässert!A3:S68,8,FALSE)</f>
        <v>0.38157894736842107</v>
      </c>
      <c r="I21" s="5">
        <f>VLOOKUP(A21,Dividende_je_Aktie!A3:S68,9,FALSE)/VLOOKUP(A21,Ergebnis_je_Aktie_verwässert!A3:S68,9,FALSE)</f>
        <v>0.78095238095238084</v>
      </c>
      <c r="J21" s="5">
        <f>VLOOKUP(A21,Dividende_je_Aktie!A3:S68,10,FALSE)/VLOOKUP(A21,Ergebnis_je_Aktie_verwässert!A3:S68,10,FALSE)</f>
        <v>0.20363636363636364</v>
      </c>
      <c r="K21" s="5">
        <f>VLOOKUP(A21,Dividende_je_Aktie!A3:S68,11,FALSE)/VLOOKUP(A21,Ergebnis_je_Aktie_verwässert!A3:S68,11,FALSE)</f>
        <v>0.1703056768558952</v>
      </c>
      <c r="L21" s="5">
        <f>VLOOKUP(A21,Dividende_je_Aktie!A3:S68,12,FALSE)/VLOOKUP(A21,Ergebnis_je_Aktie_verwässert!A3:S68,12,FALSE)</f>
        <v>0.18604651162790697</v>
      </c>
      <c r="M21" s="5">
        <f>VLOOKUP(A21,Dividende_je_Aktie!A3:S68,13,FALSE)/VLOOKUP(A21,Ergebnis_je_Aktie_verwässert!A3:S68,13,FALSE)</f>
        <v>0.23</v>
      </c>
      <c r="N21" s="5" t="e">
        <f>VLOOKUP(A21,Dividende_je_Aktie!A3:S68,14,FALSE)/VLOOKUP(A21,Ergebnis_je_Aktie_verwässert!A3:S68,14,FALSE)</f>
        <v>#DIV/0!</v>
      </c>
      <c r="O21" s="14">
        <f t="shared" si="0"/>
        <v>0.34961890868396467</v>
      </c>
      <c r="P21" s="4">
        <f t="shared" ca="1" si="1"/>
        <v>200</v>
      </c>
      <c r="Q21" s="4">
        <f ca="1">DAYS360(TODAY(),CONCATENATE("31.12.",Q2))</f>
        <v>160</v>
      </c>
      <c r="R21" s="14">
        <f t="shared" ca="1" si="2"/>
        <v>0.48330640169146794</v>
      </c>
      <c r="S21" s="5">
        <f t="shared" ca="1" si="3"/>
        <v>0.38238061411131818</v>
      </c>
    </row>
    <row r="22" spans="1:19" x14ac:dyDescent="0.25">
      <c r="A22" t="s">
        <v>38</v>
      </c>
      <c r="B22" t="s">
        <v>39</v>
      </c>
      <c r="C22" s="5">
        <f>VLOOKUP(A22,Dividende_je_Aktie!A3:S68,3,FALSE)/VLOOKUP(A22,Ergebnis_je_Aktie_verwässert!A3:S68,3,FALSE)</f>
        <v>0.6842105263157896</v>
      </c>
      <c r="D22" s="5">
        <f>VLOOKUP(A22,Dividende_je_Aktie!A3:S68,4,FALSE)/VLOOKUP(A22,Ergebnis_je_Aktie_verwässert!A3:S68,4,FALSE)</f>
        <v>0.69856459330143539</v>
      </c>
      <c r="E22" s="5">
        <f>VLOOKUP(A22,Dividende_je_Aktie!A3:S68,5,FALSE)/VLOOKUP(A22,Ergebnis_je_Aktie_verwässert!A3:S68,5,FALSE)</f>
        <v>0.69268292682926835</v>
      </c>
      <c r="F22" s="5">
        <f>VLOOKUP(A22,Dividende_je_Aktie!A3:S68,6,FALSE)/VLOOKUP(A22,Ergebnis_je_Aktie_verwässert!A3:S68,6,FALSE)</f>
        <v>0.68527918781725894</v>
      </c>
      <c r="G22" s="5">
        <f>VLOOKUP(A22,Dividende_je_Aktie!A3:S68,7,FALSE)/VLOOKUP(A22,Ergebnis_je_Aktie_verwässert!A3:S68,7,FALSE)</f>
        <v>0.8141025641025641</v>
      </c>
      <c r="H22" s="5">
        <f>VLOOKUP(A22,Dividende_je_Aktie!A3:S68,8,FALSE)/VLOOKUP(A22,Ergebnis_je_Aktie_verwässert!A3:S68,8,FALSE)</f>
        <v>0.79166666666666663</v>
      </c>
      <c r="I22" s="5">
        <f>VLOOKUP(A22,Dividende_je_Aktie!A3:S68,9,FALSE)/VLOOKUP(A22,Ergebnis_je_Aktie_verwässert!A3:S68,9,FALSE)</f>
        <v>0.73529411764705876</v>
      </c>
      <c r="J22" s="5">
        <f>VLOOKUP(A22,Dividende_je_Aktie!A3:S68,10,FALSE)/VLOOKUP(A22,Ergebnis_je_Aktie_verwässert!A3:S68,10,FALSE)</f>
        <v>0.68292682926829262</v>
      </c>
      <c r="K22" s="5">
        <f>VLOOKUP(A22,Dividende_je_Aktie!A3:S68,11,FALSE)/VLOOKUP(A22,Ergebnis_je_Aktie_verwässert!A3:S68,11,FALSE)</f>
        <v>0.63461538461538458</v>
      </c>
      <c r="L22" s="5" t="e">
        <f>VLOOKUP(A22,Dividende_je_Aktie!A3:S68,12,FALSE)/VLOOKUP(A22,Ergebnis_je_Aktie_verwässert!A3:S68,12,FALSE)</f>
        <v>#DIV/0!</v>
      </c>
      <c r="M22" s="5" t="e">
        <f>VLOOKUP(A22,Dividende_je_Aktie!A3:S68,13,FALSE)/VLOOKUP(A22,Ergebnis_je_Aktie_verwässert!A3:S68,13,FALSE)</f>
        <v>#DIV/0!</v>
      </c>
      <c r="N22" s="5" t="e">
        <f>VLOOKUP(A22,Dividende_je_Aktie!A3:S68,14,FALSE)/VLOOKUP(A22,Ergebnis_je_Aktie_verwässert!A3:S68,14,FALSE)</f>
        <v>#DIV/0!</v>
      </c>
      <c r="O22" s="14">
        <f t="shared" si="0"/>
        <v>0.71950966813521333</v>
      </c>
      <c r="P22" s="4">
        <f t="shared" ca="1" si="1"/>
        <v>200</v>
      </c>
      <c r="Q22" s="4">
        <f ca="1">DAYS360(TODAY(),CONCATENATE("31.12.",Q2))</f>
        <v>160</v>
      </c>
      <c r="R22" s="14">
        <f t="shared" ca="1" si="2"/>
        <v>0.69059011164274331</v>
      </c>
      <c r="S22" s="5">
        <f t="shared" ca="1" si="3"/>
        <v>-4.0193423067437228E-2</v>
      </c>
    </row>
    <row r="23" spans="1:19" x14ac:dyDescent="0.25">
      <c r="A23" t="s">
        <v>40</v>
      </c>
      <c r="B23" t="s">
        <v>41</v>
      </c>
      <c r="C23" s="5">
        <f>VLOOKUP(A23,Dividende_je_Aktie!A3:S68,3,FALSE)/VLOOKUP(A23,Ergebnis_je_Aktie_verwässert!A3:S68,3,FALSE)</f>
        <v>0.83734939759036142</v>
      </c>
      <c r="D23" s="5">
        <f>VLOOKUP(A23,Dividende_je_Aktie!A3:S68,4,FALSE)/VLOOKUP(A23,Ergebnis_je_Aktie_verwässert!A3:S68,4,FALSE)</f>
        <v>0.85906040268456374</v>
      </c>
      <c r="E23" s="5">
        <f>VLOOKUP(A23,Dividende_je_Aktie!A3:S68,5,FALSE)/VLOOKUP(A23,Ergebnis_je_Aktie_verwässert!A3:S68,5,FALSE)</f>
        <v>1.2083333333333333</v>
      </c>
      <c r="F23" s="5">
        <f>VLOOKUP(A23,Dividende_je_Aktie!A3:S68,6,FALSE)/VLOOKUP(A23,Ergebnis_je_Aktie_verwässert!A3:S68,6,FALSE)</f>
        <v>1.5588235294117647</v>
      </c>
      <c r="G23" s="5">
        <f>VLOOKUP(A23,Dividende_je_Aktie!A3:S68,7,FALSE)/VLOOKUP(A23,Ergebnis_je_Aktie_verwässert!A3:S68,7,FALSE)</f>
        <v>0.53672316384180785</v>
      </c>
      <c r="H23" s="5">
        <f>VLOOKUP(A23,Dividende_je_Aktie!A3:S68,8,FALSE)/VLOOKUP(A23,Ergebnis_je_Aktie_verwässert!A3:S68,8,FALSE)</f>
        <v>0.56756756756756754</v>
      </c>
      <c r="I23" s="5">
        <f>VLOOKUP(A23,Dividende_je_Aktie!A3:S68,9,FALSE)/VLOOKUP(A23,Ergebnis_je_Aktie_verwässert!A3:S68,9,FALSE)</f>
        <v>1.1230769230769231</v>
      </c>
      <c r="J23" s="5">
        <f>VLOOKUP(A23,Dividende_je_Aktie!A3:S68,10,FALSE)/VLOOKUP(A23,Ergebnis_je_Aktie_verwässert!A3:S68,10,FALSE)</f>
        <v>1.26</v>
      </c>
      <c r="K23" s="5">
        <f>VLOOKUP(A23,Dividende_je_Aktie!A3:S68,11,FALSE)/VLOOKUP(A23,Ergebnis_je_Aktie_verwässert!A3:S68,11,FALSE)</f>
        <v>0.51724137931034486</v>
      </c>
      <c r="L23" s="5" t="e">
        <f>VLOOKUP(A23,Dividende_je_Aktie!A3:S68,12,FALSE)/VLOOKUP(A23,Ergebnis_je_Aktie_verwässert!A3:S68,12,FALSE)</f>
        <v>#DIV/0!</v>
      </c>
      <c r="M23" s="5" t="e">
        <f>VLOOKUP(A23,Dividende_je_Aktie!A3:S68,13,FALSE)/VLOOKUP(A23,Ergebnis_je_Aktie_verwässert!A3:S68,13,FALSE)</f>
        <v>#DIV/0!</v>
      </c>
      <c r="N23" s="5" t="e">
        <f>VLOOKUP(A23,Dividende_je_Aktie!A3:S68,14,FALSE)/VLOOKUP(A23,Ergebnis_je_Aktie_verwässert!A3:S68,14,FALSE)</f>
        <v>#DIV/0!</v>
      </c>
      <c r="O23" s="14">
        <f t="shared" si="0"/>
        <v>0.9673951280773917</v>
      </c>
      <c r="P23" s="4">
        <f t="shared" ca="1" si="1"/>
        <v>200</v>
      </c>
      <c r="Q23" s="4">
        <f ca="1">DAYS360(TODAY(),CONCATENATE("31.12.",Q2))</f>
        <v>160</v>
      </c>
      <c r="R23" s="14">
        <f t="shared" ca="1" si="2"/>
        <v>0.84699873318778462</v>
      </c>
      <c r="S23" s="5">
        <f t="shared" ca="1" si="3"/>
        <v>-0.12445420841521471</v>
      </c>
    </row>
    <row r="24" spans="1:19" x14ac:dyDescent="0.25">
      <c r="A24" t="s">
        <v>42</v>
      </c>
      <c r="B24" t="s">
        <v>43</v>
      </c>
      <c r="C24" s="5">
        <f>VLOOKUP(A24,Dividende_je_Aktie!A3:S68,3,FALSE)/VLOOKUP(A24,Ergebnis_je_Aktie_verwässert!A3:S68,3,FALSE)</f>
        <v>0.58163265306122447</v>
      </c>
      <c r="D24" s="5">
        <f>VLOOKUP(A24,Dividende_je_Aktie!A3:S68,4,FALSE)/VLOOKUP(A24,Ergebnis_je_Aktie_verwässert!A3:S68,4,FALSE)</f>
        <v>0.5955056179775281</v>
      </c>
      <c r="E24" s="5">
        <f>VLOOKUP(A24,Dividende_je_Aktie!A3:S68,5,FALSE)/VLOOKUP(A24,Ergebnis_je_Aktie_verwässert!A3:S68,5,FALSE)</f>
        <v>0.58333333333333337</v>
      </c>
      <c r="F24" s="5">
        <f>VLOOKUP(A24,Dividende_je_Aktie!A3:S68,6,FALSE)/VLOOKUP(A24,Ergebnis_je_Aktie_verwässert!A3:S68,6,FALSE)</f>
        <v>0.60810810810810811</v>
      </c>
      <c r="G24" s="5">
        <f>VLOOKUP(A24,Dividende_je_Aktie!A3:S68,7,FALSE)/VLOOKUP(A24,Ergebnis_je_Aktie_verwässert!A3:S68,7,FALSE)</f>
        <v>0.4505494505494505</v>
      </c>
      <c r="H24" s="5">
        <f>VLOOKUP(A24,Dividende_je_Aktie!A3:S68,8,FALSE)/VLOOKUP(A24,Ergebnis_je_Aktie_verwässert!A3:S68,8,FALSE)</f>
        <v>0.5</v>
      </c>
      <c r="I24" s="5">
        <f>VLOOKUP(A24,Dividende_je_Aktie!A3:S68,9,FALSE)/VLOOKUP(A24,Ergebnis_je_Aktie_verwässert!A3:S68,9,FALSE)</f>
        <v>0.94117647058823528</v>
      </c>
      <c r="J24" s="5">
        <f>VLOOKUP(A24,Dividende_je_Aktie!A3:S68,10,FALSE)/VLOOKUP(A24,Ergebnis_je_Aktie_verwässert!A3:S68,10,FALSE)</f>
        <v>1.9787234042553195</v>
      </c>
      <c r="K24" s="5">
        <f>VLOOKUP(A24,Dividende_je_Aktie!A3:S68,11,FALSE)/VLOOKUP(A24,Ergebnis_je_Aktie_verwässert!A3:S68,11,FALSE)</f>
        <v>0.53374233128834359</v>
      </c>
      <c r="L24" s="5">
        <f>VLOOKUP(A24,Dividende_je_Aktie!A3:S68,12,FALSE)/VLOOKUP(A24,Ergebnis_je_Aktie_verwässert!A3:S68,12,FALSE)</f>
        <v>0.5467625899280576</v>
      </c>
      <c r="M24" s="5">
        <f>VLOOKUP(A24,Dividende_je_Aktie!A3:S68,13,FALSE)/VLOOKUP(A24,Ergebnis_je_Aktie_verwässert!A3:S68,13,FALSE)</f>
        <v>0.51111111111111107</v>
      </c>
      <c r="N24" s="5">
        <f>VLOOKUP(A24,Dividende_je_Aktie!A3:S68,14,FALSE)/VLOOKUP(A24,Ergebnis_je_Aktie_verwässert!A3:S68,14,FALSE)</f>
        <v>0.61682242990654201</v>
      </c>
      <c r="O24" s="14">
        <f t="shared" si="0"/>
        <v>0.72703292290685018</v>
      </c>
      <c r="P24" s="4">
        <f t="shared" ca="1" si="1"/>
        <v>200</v>
      </c>
      <c r="Q24" s="4">
        <f ca="1">DAYS360(TODAY(),CONCATENATE("31.12.",Q2))</f>
        <v>160</v>
      </c>
      <c r="R24" s="14">
        <f t="shared" ca="1" si="2"/>
        <v>0.58779841524624832</v>
      </c>
      <c r="S24" s="5">
        <f t="shared" ca="1" si="3"/>
        <v>-0.19151059501392209</v>
      </c>
    </row>
    <row r="25" spans="1:19" x14ac:dyDescent="0.25">
      <c r="A25" t="s">
        <v>44</v>
      </c>
      <c r="B25" t="s">
        <v>45</v>
      </c>
      <c r="C25" s="5">
        <f>VLOOKUP(A25,Dividende_je_Aktie!A3:S68,3,FALSE)/VLOOKUP(A25,Ergebnis_je_Aktie_verwässert!A3:S68,3,FALSE)</f>
        <v>0.37942664418212479</v>
      </c>
      <c r="D25" s="5">
        <f>VLOOKUP(A25,Dividende_je_Aktie!A3:S68,4,FALSE)/VLOOKUP(A25,Ergebnis_je_Aktie_verwässert!A3:S68,4,FALSE)</f>
        <v>0.40269749518304426</v>
      </c>
      <c r="E25" s="5">
        <f>VLOOKUP(A25,Dividende_je_Aktie!A3:S68,5,FALSE)/VLOOKUP(A25,Ergebnis_je_Aktie_verwässert!A3:S68,5,FALSE)</f>
        <v>1.4568527918781726</v>
      </c>
      <c r="F25" s="5">
        <f>VLOOKUP(A25,Dividende_je_Aktie!A3:S68,6,FALSE)/VLOOKUP(A25,Ergebnis_je_Aktie_verwässert!A3:S68,6,FALSE)</f>
        <v>-1.6024844720496894</v>
      </c>
      <c r="G25" s="5">
        <f>VLOOKUP(A25,Dividende_je_Aktie!A3:S68,7,FALSE)/VLOOKUP(A25,Ergebnis_je_Aktie_verwässert!A3:S68,7,FALSE)</f>
        <v>0.6887417218543046</v>
      </c>
      <c r="H25" s="5">
        <f>VLOOKUP(A25,Dividende_je_Aktie!A3:S68,8,FALSE)/VLOOKUP(A25,Ergebnis_je_Aktie_verwässert!A3:S68,8,FALSE)</f>
        <v>0.21074380165289258</v>
      </c>
      <c r="I25" s="5">
        <f>VLOOKUP(A25,Dividende_je_Aktie!A3:S68,9,FALSE)/VLOOKUP(A25,Ergebnis_je_Aktie_verwässert!A3:S68,9,FALSE)</f>
        <v>0.36727272727272725</v>
      </c>
      <c r="J25" s="5">
        <f>VLOOKUP(A25,Dividende_je_Aktie!A3:S68,10,FALSE)/VLOOKUP(A25,Ergebnis_je_Aktie_verwässert!A3:S68,10,FALSE)</f>
        <v>0.58119658119658124</v>
      </c>
      <c r="K25" s="5">
        <f>VLOOKUP(A25,Dividende_je_Aktie!A3:S68,11,FALSE)/VLOOKUP(A25,Ergebnis_je_Aktie_verwässert!A3:S68,11,FALSE)</f>
        <v>0.24028268551236751</v>
      </c>
      <c r="L25" s="5">
        <f>VLOOKUP(A25,Dividende_je_Aktie!A3:S68,12,FALSE)/VLOOKUP(A25,Ergebnis_je_Aktie_verwässert!A3:S68,12,FALSE)</f>
        <v>0.18705035971223025</v>
      </c>
      <c r="M25" s="5">
        <f>VLOOKUP(A25,Dividende_je_Aktie!A3:S68,13,FALSE)/VLOOKUP(A25,Ergebnis_je_Aktie_verwässert!A3:S68,13,FALSE)</f>
        <v>0.20997375328083989</v>
      </c>
      <c r="N25" s="5">
        <f>VLOOKUP(A25,Dividende_je_Aktie!A3:S68,14,FALSE)/VLOOKUP(A25,Ergebnis_je_Aktie_verwässert!A3:S68,14,FALSE)</f>
        <v>0.37931034482758624</v>
      </c>
      <c r="O25" s="14">
        <f t="shared" si="0"/>
        <v>0.48015830746530025</v>
      </c>
      <c r="P25" s="4">
        <f t="shared" ca="1" si="1"/>
        <v>200</v>
      </c>
      <c r="Q25" s="4">
        <f ca="1">DAYS360(TODAY(),CONCATENATE("31.12.",Q2))</f>
        <v>160</v>
      </c>
      <c r="R25" s="14">
        <f t="shared" ca="1" si="2"/>
        <v>0.38976924462697787</v>
      </c>
      <c r="S25" s="5">
        <f t="shared" ca="1" si="3"/>
        <v>-0.18824846187807454</v>
      </c>
    </row>
    <row r="26" spans="1:19" x14ac:dyDescent="0.25">
      <c r="A26" t="s">
        <v>46</v>
      </c>
      <c r="B26" t="s">
        <v>47</v>
      </c>
      <c r="C26" s="5">
        <f>VLOOKUP(A26,Dividende_je_Aktie!A3:S68,3,FALSE)/VLOOKUP(A26,Ergebnis_je_Aktie_verwässert!A3:S68,3,FALSE)</f>
        <v>0.5</v>
      </c>
      <c r="D26" s="5">
        <f>VLOOKUP(A26,Dividende_je_Aktie!A3:S68,4,FALSE)/VLOOKUP(A26,Ergebnis_je_Aktie_verwässert!A3:S68,4,FALSE)</f>
        <v>0.50632911392405067</v>
      </c>
      <c r="E26" s="5">
        <f>VLOOKUP(A26,Dividende_je_Aktie!A3:S68,5,FALSE)/VLOOKUP(A26,Ergebnis_je_Aktie_verwässert!A3:S68,5,FALSE)</f>
        <v>0.30081300813008133</v>
      </c>
      <c r="F26" s="5">
        <f>VLOOKUP(A26,Dividende_je_Aktie!A3:S68,6,FALSE)/VLOOKUP(A26,Ergebnis_je_Aktie_verwässert!A3:S68,6,FALSE)</f>
        <v>0.55000000000000004</v>
      </c>
      <c r="G26" s="5">
        <f>VLOOKUP(A26,Dividende_je_Aktie!A3:S68,7,FALSE)/VLOOKUP(A26,Ergebnis_je_Aktie_verwässert!A3:S68,7,FALSE)</f>
        <v>0.20895522388059704</v>
      </c>
      <c r="H26" s="5">
        <f>VLOOKUP(A26,Dividende_je_Aktie!A3:S68,8,FALSE)/VLOOKUP(A26,Ergebnis_je_Aktie_verwässert!A3:S68,8,FALSE)</f>
        <v>-0.70000000000000007</v>
      </c>
      <c r="I26" s="5">
        <f>VLOOKUP(A26,Dividende_je_Aktie!A3:S68,9,FALSE)/VLOOKUP(A26,Ergebnis_je_Aktie_verwässert!A3:S68,9,FALSE)</f>
        <v>0.63636363636363646</v>
      </c>
      <c r="J26" s="5">
        <f>VLOOKUP(A26,Dividende_je_Aktie!A3:S68,10,FALSE)/VLOOKUP(A26,Ergebnis_je_Aktie_verwässert!A3:S68,10,FALSE)</f>
        <v>0.49107142857142855</v>
      </c>
      <c r="K26" s="5">
        <f>VLOOKUP(A26,Dividende_je_Aktie!A3:S68,11,FALSE)/VLOOKUP(A26,Ergebnis_je_Aktie_verwässert!A3:S68,11,FALSE)</f>
        <v>0.38888888888888884</v>
      </c>
      <c r="L26" s="5">
        <f>VLOOKUP(A26,Dividende_je_Aktie!A3:S68,12,FALSE)/VLOOKUP(A26,Ergebnis_je_Aktie_verwässert!A3:S68,12,FALSE)</f>
        <v>0.34862385321100914</v>
      </c>
      <c r="M26" s="5">
        <f>VLOOKUP(A26,Dividende_je_Aktie!A3:S68,13,FALSE)/VLOOKUP(A26,Ergebnis_je_Aktie_verwässert!A3:S68,13,FALSE)</f>
        <v>0.33653846153846151</v>
      </c>
      <c r="N26" s="5">
        <f>VLOOKUP(A26,Dividende_je_Aktie!A3:S68,14,FALSE)/VLOOKUP(A26,Ergebnis_je_Aktie_verwässert!A3:S68,14,FALSE)</f>
        <v>0.39436619718309862</v>
      </c>
      <c r="O26" s="14">
        <f t="shared" si="0"/>
        <v>0.4061800775296891</v>
      </c>
      <c r="P26" s="4">
        <f t="shared" ca="1" si="1"/>
        <v>200</v>
      </c>
      <c r="Q26" s="4">
        <f ca="1">DAYS360(TODAY(),CONCATENATE("31.12.",Q2))</f>
        <v>160</v>
      </c>
      <c r="R26" s="14">
        <f t="shared" ca="1" si="2"/>
        <v>0.50281293952180028</v>
      </c>
      <c r="S26" s="5">
        <f t="shared" ca="1" si="3"/>
        <v>0.23790645415160205</v>
      </c>
    </row>
    <row r="27" spans="1:19" x14ac:dyDescent="0.25">
      <c r="A27" t="s">
        <v>48</v>
      </c>
      <c r="B27" t="s">
        <v>49</v>
      </c>
      <c r="C27" s="5">
        <f>VLOOKUP(A27,Dividende_je_Aktie!A3:S68,3,FALSE)/VLOOKUP(A27,Ergebnis_je_Aktie_verwässert!A3:S68,3,FALSE)</f>
        <v>0.52631578947368418</v>
      </c>
      <c r="D27" s="5">
        <f>VLOOKUP(A27,Dividende_je_Aktie!A3:S68,4,FALSE)/VLOOKUP(A27,Ergebnis_je_Aktie_verwässert!A3:S68,4,FALSE)</f>
        <v>0.52793296089385466</v>
      </c>
      <c r="E27" s="5">
        <f>VLOOKUP(A27,Dividende_je_Aktie!A3:S68,5,FALSE)/VLOOKUP(A27,Ergebnis_je_Aktie_verwässert!A3:S68,5,FALSE)</f>
        <v>0.69230769230769229</v>
      </c>
      <c r="F27" s="5">
        <f>VLOOKUP(A27,Dividende_je_Aktie!A3:S68,6,FALSE)/VLOOKUP(A27,Ergebnis_je_Aktie_verwässert!A3:S68,6,FALSE)</f>
        <v>0.40566037735849053</v>
      </c>
      <c r="G27" s="5">
        <f>VLOOKUP(A27,Dividende_je_Aktie!A3:S68,7,FALSE)/VLOOKUP(A27,Ergebnis_je_Aktie_verwässert!A3:S68,7,FALSE)</f>
        <v>0.3380281690140845</v>
      </c>
      <c r="H27" s="5">
        <f>VLOOKUP(A27,Dividende_je_Aktie!A3:S68,8,FALSE)/VLOOKUP(A27,Ergebnis_je_Aktie_verwässert!A3:S68,8,FALSE)</f>
        <v>0.51219512195121952</v>
      </c>
      <c r="I27" s="5">
        <f>VLOOKUP(A27,Dividende_je_Aktie!A3:S68,9,FALSE)/VLOOKUP(A27,Ergebnis_je_Aktie_verwässert!A3:S68,9,FALSE)</f>
        <v>0.81372549019607843</v>
      </c>
      <c r="J27" s="5">
        <f>VLOOKUP(A27,Dividende_je_Aktie!A3:S68,10,FALSE)/VLOOKUP(A27,Ergebnis_je_Aktie_verwässert!A3:S68,10,FALSE)</f>
        <v>0.37558685446009393</v>
      </c>
      <c r="K27" s="5">
        <f>VLOOKUP(A27,Dividende_je_Aktie!A3:S68,11,FALSE)/VLOOKUP(A27,Ergebnis_je_Aktie_verwässert!A3:S68,11,FALSE)</f>
        <v>0.28857715430861719</v>
      </c>
      <c r="L27" s="5">
        <f>VLOOKUP(A27,Dividende_je_Aktie!A3:S68,12,FALSE)/VLOOKUP(A27,Ergebnis_je_Aktie_verwässert!A3:S68,12,FALSE)</f>
        <v>0.32151898734177214</v>
      </c>
      <c r="M27" s="5">
        <f>VLOOKUP(A27,Dividende_je_Aktie!A3:S68,13,FALSE)/VLOOKUP(A27,Ergebnis_je_Aktie_verwässert!A3:S68,13,FALSE)</f>
        <v>0.29894179894179895</v>
      </c>
      <c r="N27" s="5" t="e">
        <f>VLOOKUP(A27,Dividende_je_Aktie!A3:S68,14,FALSE)/VLOOKUP(A27,Ergebnis_je_Aktie_verwässert!A3:S68,14,FALSE)</f>
        <v>#DIV/0!</v>
      </c>
      <c r="O27" s="14">
        <f t="shared" si="0"/>
        <v>0.44961573843109409</v>
      </c>
      <c r="P27" s="4">
        <f t="shared" ca="1" si="1"/>
        <v>200</v>
      </c>
      <c r="Q27" s="4">
        <f ca="1">DAYS360(TODAY(),CONCATENATE("31.12.",Q2))</f>
        <v>160</v>
      </c>
      <c r="R27" s="14">
        <f t="shared" ca="1" si="2"/>
        <v>0.5270345323270933</v>
      </c>
      <c r="S27" s="5">
        <f t="shared" ca="1" si="3"/>
        <v>0.17218879874211535</v>
      </c>
    </row>
    <row r="28" spans="1:19" x14ac:dyDescent="0.25">
      <c r="A28" t="s">
        <v>50</v>
      </c>
      <c r="B28" t="s">
        <v>51</v>
      </c>
      <c r="C28" s="5">
        <f>VLOOKUP(A28,Dividende_je_Aktie!A3:S68,3,FALSE)/VLOOKUP(A28,Ergebnis_je_Aktie_verwässert!A3:S68,3,FALSE)</f>
        <v>1.8327974276527332</v>
      </c>
      <c r="D28" s="5">
        <f>VLOOKUP(A28,Dividende_je_Aktie!A3:S68,4,FALSE)/VLOOKUP(A28,Ergebnis_je_Aktie_verwässert!A3:S68,4,FALSE)</f>
        <v>4.9549549549549543E-2</v>
      </c>
      <c r="E28" s="5">
        <f>VLOOKUP(A28,Dividende_je_Aktie!A3:S68,5,FALSE)/VLOOKUP(A28,Ergebnis_je_Aktie_verwässert!A3:S68,5,FALSE)</f>
        <v>11.494252873563219</v>
      </c>
      <c r="F28" s="5">
        <f>VLOOKUP(A28,Dividende_je_Aktie!A3:S68,6,FALSE)/VLOOKUP(A28,Ergebnis_je_Aktie_verwässert!A3:S68,6,FALSE)</f>
        <v>0.67857142857142849</v>
      </c>
      <c r="G28" s="5">
        <f>VLOOKUP(A28,Dividende_je_Aktie!A3:S68,7,FALSE)/VLOOKUP(A28,Ergebnis_je_Aktie_verwässert!A3:S68,7,FALSE)</f>
        <v>0.59333333333333338</v>
      </c>
      <c r="H28" s="5">
        <f>VLOOKUP(A28,Dividende_je_Aktie!A3:S68,8,FALSE)/VLOOKUP(A28,Ergebnis_je_Aktie_verwässert!A3:S68,8,FALSE)</f>
        <v>0.51875000000000004</v>
      </c>
      <c r="I28" s="5">
        <f>VLOOKUP(A28,Dividende_je_Aktie!A3:S68,9,FALSE)/VLOOKUP(A28,Ergebnis_je_Aktie_verwässert!A3:S68,9,FALSE)</f>
        <v>0.93333333333333335</v>
      </c>
      <c r="J28" s="5">
        <f>VLOOKUP(A28,Dividende_je_Aktie!A3:S68,10,FALSE)/VLOOKUP(A28,Ergebnis_je_Aktie_verwässert!A3:S68,10,FALSE)</f>
        <v>0.57692307692307687</v>
      </c>
      <c r="K28" s="5">
        <f>VLOOKUP(A28,Dividende_je_Aktie!A3:S68,11,FALSE)/VLOOKUP(A28,Ergebnis_je_Aktie_verwässert!A3:S68,11,FALSE)</f>
        <v>-0.68</v>
      </c>
      <c r="L28" s="5">
        <f>VLOOKUP(A28,Dividende_je_Aktie!A3:S68,12,FALSE)/VLOOKUP(A28,Ergebnis_je_Aktie_verwässert!A3:S68,12,FALSE)</f>
        <v>-0.21785714285714283</v>
      </c>
      <c r="M28" s="5">
        <f>VLOOKUP(A28,Dividende_je_Aktie!A3:S68,13,FALSE)/VLOOKUP(A28,Ergebnis_je_Aktie_verwässert!A3:S68,13,FALSE)</f>
        <v>-0.36363636363636365</v>
      </c>
      <c r="N28" s="5">
        <f>VLOOKUP(A28,Dividende_je_Aktie!A3:S68,14,FALSE)/VLOOKUP(A28,Ergebnis_je_Aktie_verwässert!A3:S68,14,FALSE)</f>
        <v>-0.15384615384615385</v>
      </c>
      <c r="O28" s="14">
        <f t="shared" si="0"/>
        <v>2.465860674287399</v>
      </c>
      <c r="P28" s="4">
        <f t="shared" ca="1" si="1"/>
        <v>200</v>
      </c>
      <c r="Q28" s="4">
        <f ca="1">DAYS360(TODAY(),CONCATENATE("31.12.",Q2))</f>
        <v>160</v>
      </c>
      <c r="R28" s="14">
        <f t="shared" ca="1" si="2"/>
        <v>1.0402428151624294</v>
      </c>
      <c r="S28" s="5">
        <f t="shared" ca="1" si="3"/>
        <v>-0.5781420961818754</v>
      </c>
    </row>
    <row r="29" spans="1:19" x14ac:dyDescent="0.25">
      <c r="A29" t="s">
        <v>52</v>
      </c>
      <c r="B29" t="s">
        <v>53</v>
      </c>
      <c r="C29" s="5">
        <f>VLOOKUP(A29,Dividende_je_Aktie!A3:S68,3,FALSE)/VLOOKUP(A29,Ergebnis_je_Aktie_verwässert!A3:S68,3,FALSE)</f>
        <v>0.6900584795321637</v>
      </c>
      <c r="D29" s="5">
        <f>VLOOKUP(A29,Dividende_je_Aktie!A3:S68,4,FALSE)/VLOOKUP(A29,Ergebnis_je_Aktie_verwässert!A3:S68,4,FALSE)</f>
        <v>0.6875</v>
      </c>
      <c r="E29" s="5">
        <f>VLOOKUP(A29,Dividende_je_Aktie!A3:S68,5,FALSE)/VLOOKUP(A29,Ergebnis_je_Aktie_verwässert!A3:S68,5,FALSE)</f>
        <v>0.6325301204819278</v>
      </c>
      <c r="F29" s="5">
        <f>VLOOKUP(A29,Dividende_je_Aktie!A3:S68,6,FALSE)/VLOOKUP(A29,Ergebnis_je_Aktie_verwässert!A3:S68,6,FALSE)</f>
        <v>0.6298701298701298</v>
      </c>
      <c r="G29" s="5">
        <f>VLOOKUP(A29,Dividende_je_Aktie!A3:S68,7,FALSE)/VLOOKUP(A29,Ergebnis_je_Aktie_verwässert!A3:S68,7,FALSE)</f>
        <v>0.61643835616438358</v>
      </c>
      <c r="H29" s="5">
        <f>VLOOKUP(A29,Dividende_je_Aktie!A3:S68,8,FALSE)/VLOOKUP(A29,Ergebnis_je_Aktie_verwässert!A3:S68,8,FALSE)</f>
        <v>0.56849315068493145</v>
      </c>
      <c r="I29" s="5">
        <f>VLOOKUP(A29,Dividende_je_Aktie!A3:S68,9,FALSE)/VLOOKUP(A29,Ergebnis_je_Aktie_verwässert!A3:S68,9,FALSE)</f>
        <v>0.39316239316239321</v>
      </c>
      <c r="J29" s="5">
        <f>VLOOKUP(A29,Dividende_je_Aktie!A3:S68,10,FALSE)/VLOOKUP(A29,Ergebnis_je_Aktie_verwässert!A3:S68,10,FALSE)</f>
        <v>0.44508670520231214</v>
      </c>
      <c r="K29" s="5">
        <f>VLOOKUP(A29,Dividende_je_Aktie!A3:S68,11,FALSE)/VLOOKUP(A29,Ergebnis_je_Aktie_verwässert!A3:S68,11,FALSE)</f>
        <v>0.5725190839694656</v>
      </c>
      <c r="L29" s="5">
        <f>VLOOKUP(A29,Dividende_je_Aktie!A3:S68,12,FALSE)/VLOOKUP(A29,Ergebnis_je_Aktie_verwässert!A3:S68,12,FALSE)</f>
        <v>0.6</v>
      </c>
      <c r="M29" s="5">
        <f>VLOOKUP(A29,Dividende_je_Aktie!A3:S68,13,FALSE)/VLOOKUP(A29,Ergebnis_je_Aktie_verwässert!A3:S68,13,FALSE)</f>
        <v>0.52800000000000002</v>
      </c>
      <c r="N29" s="5">
        <f>VLOOKUP(A29,Dividende_je_Aktie!A3:S68,14,FALSE)/VLOOKUP(A29,Ergebnis_je_Aktie_verwässert!A3:S68,14,FALSE)</f>
        <v>1.0161290322580645</v>
      </c>
      <c r="O29" s="14">
        <f t="shared" si="0"/>
        <v>0.60022289717936084</v>
      </c>
      <c r="P29" s="4">
        <f t="shared" ca="1" si="1"/>
        <v>200</v>
      </c>
      <c r="Q29" s="4">
        <f ca="1">DAYS360(TODAY(),CONCATENATE("31.12.",Q2))</f>
        <v>160</v>
      </c>
      <c r="R29" s="14">
        <f t="shared" ca="1" si="2"/>
        <v>0.68892137751786864</v>
      </c>
      <c r="S29" s="5">
        <f t="shared" ca="1" si="3"/>
        <v>0.14777590251110095</v>
      </c>
    </row>
    <row r="30" spans="1:19" x14ac:dyDescent="0.25">
      <c r="A30" t="s">
        <v>54</v>
      </c>
      <c r="B30" t="s">
        <v>55</v>
      </c>
      <c r="C30" s="5">
        <f>VLOOKUP(A30,Dividende_je_Aktie!A3:S68,3,FALSE)/VLOOKUP(A30,Ergebnis_je_Aktie_verwässert!A3:S68,3,FALSE)</f>
        <v>0.67625899280575541</v>
      </c>
      <c r="D30" s="5">
        <f>VLOOKUP(A30,Dividende_je_Aktie!A3:S68,4,FALSE)/VLOOKUP(A30,Ergebnis_je_Aktie_verwässert!A3:S68,4,FALSE)</f>
        <v>0.69548872180451127</v>
      </c>
      <c r="E30" s="5">
        <f>VLOOKUP(A30,Dividende_je_Aktie!A3:S68,5,FALSE)/VLOOKUP(A30,Ergebnis_je_Aktie_verwässert!A3:S68,5,FALSE)</f>
        <v>0.53392330383480824</v>
      </c>
      <c r="F30" s="5">
        <f>VLOOKUP(A30,Dividende_je_Aktie!A3:S68,6,FALSE)/VLOOKUP(A30,Ergebnis_je_Aktie_verwässert!A3:S68,6,FALSE)</f>
        <v>1.4159999999999999</v>
      </c>
      <c r="G30" s="5">
        <f>VLOOKUP(A30,Dividende_je_Aktie!A3:S68,7,FALSE)/VLOOKUP(A30,Ergebnis_je_Aktie_verwässert!A3:S68,7,FALSE)</f>
        <v>2.606060606060606</v>
      </c>
      <c r="H30" s="5">
        <f>VLOOKUP(A30,Dividende_je_Aktie!A3:S68,8,FALSE)/VLOOKUP(A30,Ergebnis_je_Aktie_verwässert!A3:S68,8,FALSE)</f>
        <v>0.5014925373134328</v>
      </c>
      <c r="I30" s="5">
        <f>VLOOKUP(A30,Dividende_je_Aktie!A3:S68,9,FALSE)/VLOOKUP(A30,Ergebnis_je_Aktie_verwässert!A3:S68,9,FALSE)</f>
        <v>0.77830188679245271</v>
      </c>
      <c r="J30" s="5">
        <f>VLOOKUP(A30,Dividende_je_Aktie!A3:S68,10,FALSE)/VLOOKUP(A30,Ergebnis_je_Aktie_verwässert!A3:S68,10,FALSE)</f>
        <v>0.74537037037037035</v>
      </c>
      <c r="K30" s="5">
        <f>VLOOKUP(A30,Dividende_je_Aktie!A3:S68,11,FALSE)/VLOOKUP(A30,Ergebnis_je_Aktie_verwässert!A3:S68,11,FALSE)</f>
        <v>0.75773195876288657</v>
      </c>
      <c r="L30" s="5">
        <f>VLOOKUP(A30,Dividende_je_Aktie!A3:S68,12,FALSE)/VLOOKUP(A30,Ergebnis_je_Aktie_verwässert!A3:S68,12,FALSE)</f>
        <v>0.71428571428571441</v>
      </c>
      <c r="M30" s="5">
        <f>VLOOKUP(A30,Dividende_je_Aktie!A3:S68,13,FALSE)/VLOOKUP(A30,Ergebnis_je_Aktie_verwässert!A3:S68,13,FALSE)</f>
        <v>0.91549295774647899</v>
      </c>
      <c r="N30" s="5">
        <f>VLOOKUP(A30,Dividende_je_Aktie!A3:S68,14,FALSE)/VLOOKUP(A30,Ergebnis_je_Aktie_verwässert!A3:S68,14,FALSE)</f>
        <v>0.71186440677966101</v>
      </c>
      <c r="O30" s="14">
        <f t="shared" si="0"/>
        <v>0.96805237419464096</v>
      </c>
      <c r="P30" s="4">
        <f t="shared" ca="1" si="1"/>
        <v>200</v>
      </c>
      <c r="Q30" s="4">
        <f ca="1">DAYS360(TODAY(),CONCATENATE("31.12.",Q2))</f>
        <v>160</v>
      </c>
      <c r="R30" s="14">
        <f t="shared" ca="1" si="2"/>
        <v>0.68480553902742469</v>
      </c>
      <c r="S30" s="5">
        <f t="shared" ca="1" si="3"/>
        <v>-0.29259453591326601</v>
      </c>
    </row>
    <row r="31" spans="1:19" x14ac:dyDescent="0.25">
      <c r="A31" t="s">
        <v>56</v>
      </c>
      <c r="B31" t="s">
        <v>57</v>
      </c>
      <c r="C31" s="5">
        <f>VLOOKUP(A31,Dividende_je_Aktie!A3:S68,3,FALSE)/VLOOKUP(A31,Ergebnis_je_Aktie_verwässert!A3:S68,3,FALSE)</f>
        <v>0.38596491228070179</v>
      </c>
      <c r="D31" s="5">
        <f>VLOOKUP(A31,Dividende_je_Aktie!A3:S68,4,FALSE)/VLOOKUP(A31,Ergebnis_je_Aktie_verwässert!A3:S68,4,FALSE)</f>
        <v>0.38256880733944953</v>
      </c>
      <c r="E31" s="5">
        <f>VLOOKUP(A31,Dividende_je_Aktie!A3:S68,5,FALSE)/VLOOKUP(A31,Ergebnis_je_Aktie_verwässert!A3:S68,5,FALSE)</f>
        <v>0.35166816952209196</v>
      </c>
      <c r="F31" s="5">
        <f>VLOOKUP(A31,Dividende_je_Aktie!A3:S68,6,FALSE)/VLOOKUP(A31,Ergebnis_je_Aktie_verwässert!A3:S68,6,FALSE)</f>
        <v>0.26351351351351349</v>
      </c>
      <c r="G31" s="5">
        <f>VLOOKUP(A31,Dividende_je_Aktie!A3:S68,7,FALSE)/VLOOKUP(A31,Ergebnis_je_Aktie_verwässert!A3:S68,7,FALSE)</f>
        <v>0.22991071428571427</v>
      </c>
      <c r="H31" s="5">
        <f>VLOOKUP(A31,Dividende_je_Aktie!A3:S68,8,FALSE)/VLOOKUP(A31,Ergebnis_je_Aktie_verwässert!A3:S68,8,FALSE)</f>
        <v>0.29957805907172991</v>
      </c>
      <c r="I31" s="5">
        <f>VLOOKUP(A31,Dividende_je_Aktie!A3:S68,9,FALSE)/VLOOKUP(A31,Ergebnis_je_Aktie_verwässert!A3:S68,9,FALSE)</f>
        <v>0.50763358778625955</v>
      </c>
      <c r="J31" s="5">
        <f>VLOOKUP(A31,Dividende_je_Aktie!A3:S68,10,FALSE)/VLOOKUP(A31,Ergebnis_je_Aktie_verwässert!A3:S68,10,FALSE)</f>
        <v>0.21679520137103683</v>
      </c>
      <c r="K31" s="5">
        <f>VLOOKUP(A31,Dividende_je_Aktie!A3:S68,11,FALSE)/VLOOKUP(A31,Ergebnis_je_Aktie_verwässert!A3:S68,11,FALSE)</f>
        <v>0.25769669327251993</v>
      </c>
      <c r="L31" s="5">
        <f>VLOOKUP(A31,Dividende_je_Aktie!A3:S68,12,FALSE)/VLOOKUP(A31,Ergebnis_je_Aktie_verwässert!A3:S68,12,FALSE)</f>
        <v>0.25769230769230766</v>
      </c>
      <c r="M31" s="5">
        <f>VLOOKUP(A31,Dividende_je_Aktie!A3:S68,13,FALSE)/VLOOKUP(A31,Ergebnis_je_Aktie_verwässert!A3:S68,13,FALSE)</f>
        <v>0.26758409785932724</v>
      </c>
      <c r="N31" s="5">
        <f>VLOOKUP(A31,Dividende_je_Aktie!A3:S68,14,FALSE)/VLOOKUP(A31,Ergebnis_je_Aktie_verwässert!A3:S68,14,FALSE)</f>
        <v>0.24363057324840764</v>
      </c>
      <c r="O31" s="14">
        <f t="shared" si="0"/>
        <v>0.28957029176229082</v>
      </c>
      <c r="P31" s="4">
        <f t="shared" ca="1" si="1"/>
        <v>200</v>
      </c>
      <c r="Q31" s="4">
        <f ca="1">DAYS360(TODAY(),CONCATENATE("31.12.",Q2))</f>
        <v>160</v>
      </c>
      <c r="R31" s="14">
        <f t="shared" ca="1" si="2"/>
        <v>0.38445553230681195</v>
      </c>
      <c r="S31" s="5">
        <f t="shared" ca="1" si="3"/>
        <v>0.3276760194115933</v>
      </c>
    </row>
    <row r="32" spans="1:19" x14ac:dyDescent="0.25">
      <c r="A32" t="s">
        <v>58</v>
      </c>
      <c r="B32" t="s">
        <v>59</v>
      </c>
      <c r="C32" s="5">
        <f>VLOOKUP(A32,Dividende_je_Aktie!A3:S68,3,FALSE)/VLOOKUP(A32,Ergebnis_je_Aktie_verwässert!A3:S68,3,FALSE)</f>
        <v>0.5714285714285714</v>
      </c>
      <c r="D32" s="5">
        <f>VLOOKUP(A32,Dividende_je_Aktie!A3:S68,4,FALSE)/VLOOKUP(A32,Ergebnis_je_Aktie_verwässert!A3:S68,4,FALSE)</f>
        <v>0.59512195121951228</v>
      </c>
      <c r="E32" s="5">
        <f>VLOOKUP(A32,Dividende_je_Aktie!A3:S68,5,FALSE)/VLOOKUP(A32,Ergebnis_je_Aktie_verwässert!A3:S68,5,FALSE)</f>
        <v>0.58947368421052637</v>
      </c>
      <c r="F32" s="5">
        <f>VLOOKUP(A32,Dividende_je_Aktie!A3:S68,6,FALSE)/VLOOKUP(A32,Ergebnis_je_Aktie_verwässert!A3:S68,6,FALSE)</f>
        <v>0.51776649746192893</v>
      </c>
      <c r="G32" s="5">
        <f>VLOOKUP(A32,Dividende_je_Aktie!A3:S68,7,FALSE)/VLOOKUP(A32,Ergebnis_je_Aktie_verwässert!A3:S68,7,FALSE)</f>
        <v>0.50810810810810803</v>
      </c>
      <c r="H32" s="5">
        <f>VLOOKUP(A32,Dividende_je_Aktie!A3:S68,8,FALSE)/VLOOKUP(A32,Ergebnis_je_Aktie_verwässert!A3:S68,8,FALSE)</f>
        <v>0.34782608695652178</v>
      </c>
      <c r="I32" s="5">
        <f>VLOOKUP(A32,Dividende_je_Aktie!A3:S68,9,FALSE)/VLOOKUP(A32,Ergebnis_je_Aktie_verwässert!A3:S68,9,FALSE)</f>
        <v>0.55782312925170063</v>
      </c>
      <c r="J32" s="5">
        <f>VLOOKUP(A32,Dividende_je_Aktie!A3:S68,10,FALSE)/VLOOKUP(A32,Ergebnis_je_Aktie_verwässert!A3:S68,10,FALSE)</f>
        <v>0.60799999999999998</v>
      </c>
      <c r="K32" s="5">
        <f>VLOOKUP(A32,Dividende_je_Aktie!A3:S68,11,FALSE)/VLOOKUP(A32,Ergebnis_je_Aktie_verwässert!A3:S68,11,FALSE)</f>
        <v>0.52713178294573648</v>
      </c>
      <c r="L32" s="5">
        <f>VLOOKUP(A32,Dividende_je_Aktie!A3:S68,12,FALSE)/VLOOKUP(A32,Ergebnis_je_Aktie_verwässert!A3:S68,12,FALSE)</f>
        <v>0.57407407407407407</v>
      </c>
      <c r="M32" s="5">
        <f>VLOOKUP(A32,Dividende_je_Aktie!A3:S68,13,FALSE)/VLOOKUP(A32,Ergebnis_je_Aktie_verwässert!A3:S68,13,FALSE)</f>
        <v>0.5490196078431373</v>
      </c>
      <c r="N32" s="5">
        <f>VLOOKUP(A32,Dividende_je_Aktie!A3:S68,14,FALSE)/VLOOKUP(A32,Ergebnis_je_Aktie_verwässert!A3:S68,14,FALSE)</f>
        <v>0.5</v>
      </c>
      <c r="O32" s="14">
        <f t="shared" si="0"/>
        <v>0.52792229708517335</v>
      </c>
      <c r="P32" s="4">
        <f t="shared" ca="1" si="1"/>
        <v>200</v>
      </c>
      <c r="Q32" s="4">
        <f ca="1">DAYS360(TODAY(),CONCATENATE("31.12.",Q2))</f>
        <v>160</v>
      </c>
      <c r="R32" s="14">
        <f t="shared" ca="1" si="2"/>
        <v>0.58195896244676737</v>
      </c>
      <c r="S32" s="5">
        <f t="shared" ca="1" si="3"/>
        <v>0.10235723260780527</v>
      </c>
    </row>
    <row r="33" spans="1:19" x14ac:dyDescent="0.25">
      <c r="A33" t="s">
        <v>60</v>
      </c>
      <c r="B33" t="s">
        <v>61</v>
      </c>
      <c r="C33" s="5">
        <f>VLOOKUP(A33,Dividende_je_Aktie!A3:S68,3,FALSE)/VLOOKUP(A33,Ergebnis_je_Aktie_verwässert!A3:S68,3,FALSE)</f>
        <v>0.49221183800623058</v>
      </c>
      <c r="D33" s="5">
        <f>VLOOKUP(A33,Dividende_je_Aktie!A3:S68,4,FALSE)/VLOOKUP(A33,Ergebnis_je_Aktie_verwässert!A3:S68,4,FALSE)</f>
        <v>0.53874538745387457</v>
      </c>
      <c r="E33" s="5">
        <f>VLOOKUP(A33,Dividende_je_Aktie!A3:S68,5,FALSE)/VLOOKUP(A33,Ergebnis_je_Aktie_verwässert!A3:S68,5,FALSE)</f>
        <v>0.55882352941176472</v>
      </c>
      <c r="F33" s="5">
        <f>VLOOKUP(A33,Dividende_je_Aktie!A3:S68,6,FALSE)/VLOOKUP(A33,Ergebnis_je_Aktie_verwässert!A3:S68,6,FALSE)</f>
        <v>0.47286821705426352</v>
      </c>
      <c r="G33" s="5">
        <f>VLOOKUP(A33,Dividende_je_Aktie!A3:S68,7,FALSE)/VLOOKUP(A33,Ergebnis_je_Aktie_verwässert!A3:S68,7,FALSE)</f>
        <v>0.46153846153846145</v>
      </c>
      <c r="H33" s="5">
        <f>VLOOKUP(A33,Dividende_je_Aktie!A3:S68,8,FALSE)/VLOOKUP(A33,Ergebnis_je_Aktie_verwässert!A3:S68,8,FALSE)</f>
        <v>0.46976744186046515</v>
      </c>
      <c r="I33" s="5">
        <f>VLOOKUP(A33,Dividende_je_Aktie!A3:S68,9,FALSE)/VLOOKUP(A33,Ergebnis_je_Aktie_verwässert!A3:S68,9,FALSE)</f>
        <v>0.39269406392694062</v>
      </c>
      <c r="J33" s="5">
        <f>VLOOKUP(A33,Dividende_je_Aktie!A3:S68,10,FALSE)/VLOOKUP(A33,Ergebnis_je_Aktie_verwässert!A3:S68,10,FALSE)</f>
        <v>0.42622950819672129</v>
      </c>
      <c r="K33" s="5">
        <f>VLOOKUP(A33,Dividende_je_Aktie!A3:S68,11,FALSE)/VLOOKUP(A33,Ergebnis_je_Aktie_verwässert!A3:S68,11,FALSE)</f>
        <v>0.43749999999999994</v>
      </c>
      <c r="L33" s="5">
        <f>VLOOKUP(A33,Dividende_je_Aktie!A3:S68,12,FALSE)/VLOOKUP(A33,Ergebnis_je_Aktie_verwässert!A3:S68,12,FALSE)</f>
        <v>0.51219512195121952</v>
      </c>
      <c r="M33" s="5">
        <f>VLOOKUP(A33,Dividende_je_Aktie!A3:S68,13,FALSE)/VLOOKUP(A33,Ergebnis_je_Aktie_verwässert!A3:S68,13,FALSE)</f>
        <v>0.45901639344262302</v>
      </c>
      <c r="N33" s="5">
        <f>VLOOKUP(A33,Dividende_je_Aktie!A3:S68,14,FALSE)/VLOOKUP(A33,Ergebnis_je_Aktie_verwässert!A3:S68,14,FALSE)</f>
        <v>0.41025641025641024</v>
      </c>
      <c r="O33" s="14">
        <f t="shared" si="0"/>
        <v>0.46008891476388702</v>
      </c>
      <c r="P33" s="4">
        <f t="shared" ca="1" si="1"/>
        <v>200</v>
      </c>
      <c r="Q33" s="4">
        <f ca="1">DAYS360(TODAY(),CONCATENATE("31.12.",Q2))</f>
        <v>160</v>
      </c>
      <c r="R33" s="14">
        <f t="shared" ca="1" si="2"/>
        <v>0.51289341553851675</v>
      </c>
      <c r="S33" s="5">
        <f t="shared" ca="1" si="3"/>
        <v>0.1147702087143927</v>
      </c>
    </row>
    <row r="34" spans="1:19" x14ac:dyDescent="0.25">
      <c r="A34" t="s">
        <v>62</v>
      </c>
      <c r="B34" t="s">
        <v>63</v>
      </c>
      <c r="C34" s="5">
        <f>VLOOKUP(A34,Dividende_je_Aktie!A3:S68,3,FALSE)/VLOOKUP(A34,Ergebnis_je_Aktie_verwässert!A3:S68,3,FALSE)</f>
        <v>0.42776203966005666</v>
      </c>
      <c r="D34" s="5">
        <f>VLOOKUP(A34,Dividende_je_Aktie!A3:S68,4,FALSE)/VLOOKUP(A34,Ergebnis_je_Aktie_verwässert!A3:S68,4,FALSE)</f>
        <v>0.48122866894197946</v>
      </c>
      <c r="E34" s="5">
        <f>VLOOKUP(A34,Dividende_je_Aktie!A3:S68,5,FALSE)/VLOOKUP(A34,Ergebnis_je_Aktie_verwässert!A3:S68,5,FALSE)</f>
        <v>0.34782608695652173</v>
      </c>
      <c r="F34" s="5">
        <f>VLOOKUP(A34,Dividende_je_Aktie!A3:S68,6,FALSE)/VLOOKUP(A34,Ergebnis_je_Aktie_verwässert!A3:S68,6,FALSE)</f>
        <v>1.7285714285714286</v>
      </c>
      <c r="G34" s="5">
        <f>VLOOKUP(A34,Dividende_je_Aktie!A3:S68,7,FALSE)/VLOOKUP(A34,Ergebnis_je_Aktie_verwässert!A3:S68,7,FALSE)</f>
        <v>0.4390243902439025</v>
      </c>
      <c r="H34" s="5">
        <f>VLOOKUP(A34,Dividende_je_Aktie!A3:S68,8,FALSE)/VLOOKUP(A34,Ergebnis_je_Aktie_verwässert!A3:S68,8,FALSE)</f>
        <v>0.34883720930232559</v>
      </c>
      <c r="I34" s="5">
        <f>VLOOKUP(A34,Dividende_je_Aktie!A3:S68,9,FALSE)/VLOOKUP(A34,Ergebnis_je_Aktie_verwässert!A3:S68,9,FALSE)</f>
        <v>1.875</v>
      </c>
      <c r="J34" s="5">
        <f>VLOOKUP(A34,Dividende_je_Aktie!A3:S68,10,FALSE)/VLOOKUP(A34,Ergebnis_je_Aktie_verwässert!A3:S68,10,FALSE)</f>
        <v>2.7096774193548385</v>
      </c>
      <c r="K34" s="5">
        <f>VLOOKUP(A34,Dividende_je_Aktie!A3:S68,11,FALSE)/VLOOKUP(A34,Ergebnis_je_Aktie_verwässert!A3:S68,11,FALSE)</f>
        <v>0.5317725752508361</v>
      </c>
      <c r="L34" s="5">
        <f>VLOOKUP(A34,Dividende_je_Aktie!A3:S68,12,FALSE)/VLOOKUP(A34,Ergebnis_je_Aktie_verwässert!A3:S68,12,FALSE)</f>
        <v>0.38219895287958117</v>
      </c>
      <c r="M34" s="5">
        <f>VLOOKUP(A34,Dividende_je_Aktie!A3:S68,13,FALSE)/VLOOKUP(A34,Ergebnis_je_Aktie_verwässert!A3:S68,13,FALSE)</f>
        <v>0.29004329004329005</v>
      </c>
      <c r="N34" s="5">
        <f>VLOOKUP(A34,Dividende_je_Aktie!A3:S68,14,FALSE)/VLOOKUP(A34,Ergebnis_je_Aktie_verwässert!A3:S68,14,FALSE)</f>
        <v>0.45733788395904434</v>
      </c>
      <c r="O34" s="14">
        <f t="shared" si="0"/>
        <v>0.91102892365617671</v>
      </c>
      <c r="P34" s="4">
        <f t="shared" ca="1" si="1"/>
        <v>200</v>
      </c>
      <c r="Q34" s="4">
        <f ca="1">DAYS360(TODAY(),CONCATENATE("31.12.",Q2))</f>
        <v>160</v>
      </c>
      <c r="R34" s="14">
        <f t="shared" ca="1" si="2"/>
        <v>0.4515249860075779</v>
      </c>
      <c r="S34" s="5">
        <f t="shared" ca="1" si="3"/>
        <v>-0.50437908799261799</v>
      </c>
    </row>
    <row r="35" spans="1:19" x14ac:dyDescent="0.25">
      <c r="A35" t="s">
        <v>64</v>
      </c>
      <c r="B35" t="s">
        <v>65</v>
      </c>
      <c r="C35" s="5">
        <f>VLOOKUP(A35,Dividende_je_Aktie!A3:S68,3,FALSE)/VLOOKUP(A35,Ergebnis_je_Aktie_verwässert!A3:S68,3,FALSE)</f>
        <v>0.36329113924050632</v>
      </c>
      <c r="D35" s="5">
        <f>VLOOKUP(A35,Dividende_je_Aktie!A3:S68,4,FALSE)/VLOOKUP(A35,Ergebnis_je_Aktie_verwässert!A3:S68,4,FALSE)</f>
        <v>0.33924050632911396</v>
      </c>
      <c r="E35" s="5">
        <f>VLOOKUP(A35,Dividende_je_Aktie!A3:S68,5,FALSE)/VLOOKUP(A35,Ergebnis_je_Aktie_verwässert!A3:S68,5,FALSE)</f>
        <v>0.3337856173677069</v>
      </c>
      <c r="F35" s="5">
        <f>VLOOKUP(A35,Dividende_je_Aktie!A3:S68,6,FALSE)/VLOOKUP(A35,Ergebnis_je_Aktie_verwässert!A3:S68,6,FALSE)</f>
        <v>0.22474226804123715</v>
      </c>
      <c r="G35" s="5">
        <f>VLOOKUP(A35,Dividende_je_Aktie!A3:S68,7,FALSE)/VLOOKUP(A35,Ergebnis_je_Aktie_verwässert!A3:S68,7,FALSE)</f>
        <v>0.21971496437054633</v>
      </c>
      <c r="H35" s="5">
        <f>VLOOKUP(A35,Dividende_je_Aktie!A3:S68,8,FALSE)/VLOOKUP(A35,Ergebnis_je_Aktie_verwässert!A3:S68,8,FALSE)</f>
        <v>0.27974276527331193</v>
      </c>
      <c r="I35" s="5">
        <f>VLOOKUP(A35,Dividende_je_Aktie!A3:S68,9,FALSE)/VLOOKUP(A35,Ergebnis_je_Aktie_verwässert!A3:S68,9,FALSE)</f>
        <v>0.41708542713567837</v>
      </c>
      <c r="J35" s="5">
        <f>VLOOKUP(A35,Dividende_je_Aktie!A3:S68,10,FALSE)/VLOOKUP(A35,Ergebnis_je_Aktie_verwässert!A3:S68,10,FALSE)</f>
        <v>0.17836593785960875</v>
      </c>
      <c r="K35" s="5">
        <f>VLOOKUP(A35,Dividende_je_Aktie!A3:S68,11,FALSE)/VLOOKUP(A35,Ergebnis_je_Aktie_verwässert!A3:S68,11,FALSE)</f>
        <v>0.18818681318681318</v>
      </c>
      <c r="L35" s="5">
        <f>VLOOKUP(A35,Dividende_je_Aktie!A3:S68,12,FALSE)/VLOOKUP(A35,Ergebnis_je_Aktie_verwässert!A3:S68,12,FALSE)</f>
        <v>0.19335347432024169</v>
      </c>
      <c r="M35" s="5">
        <f>VLOOKUP(A35,Dividende_je_Aktie!A3:S68,13,FALSE)/VLOOKUP(A35,Ergebnis_je_Aktie_verwässert!A3:S68,13,FALSE)</f>
        <v>0.19964973730297722</v>
      </c>
      <c r="N35" s="5">
        <f>VLOOKUP(A35,Dividende_je_Aktie!A3:S68,14,FALSE)/VLOOKUP(A35,Ergebnis_je_Aktie_verwässert!A3:S68,14,FALSE)</f>
        <v>0.27249357326478152</v>
      </c>
      <c r="O35" s="14">
        <f t="shared" si="0"/>
        <v>0.25071205781229028</v>
      </c>
      <c r="P35" s="4">
        <f t="shared" ca="1" si="1"/>
        <v>200</v>
      </c>
      <c r="Q35" s="4">
        <f ca="1">DAYS360(TODAY(),CONCATENATE("31.12.",Q2))</f>
        <v>160</v>
      </c>
      <c r="R35" s="14">
        <f t="shared" ca="1" si="2"/>
        <v>0.35260196905766528</v>
      </c>
      <c r="S35" s="5">
        <f t="shared" ca="1" si="3"/>
        <v>0.40640211776994239</v>
      </c>
    </row>
    <row r="36" spans="1:19" x14ac:dyDescent="0.25">
      <c r="A36" t="s">
        <v>66</v>
      </c>
      <c r="B36" t="s">
        <v>67</v>
      </c>
      <c r="C36" s="5">
        <f>VLOOKUP(A36,Dividende_je_Aktie!A3:S68,3,FALSE)/VLOOKUP(A36,Ergebnis_je_Aktie_verwässert!A3:S68,3,FALSE)</f>
        <v>0.48863636363636365</v>
      </c>
      <c r="D36" s="5">
        <f>VLOOKUP(A36,Dividende_je_Aktie!A3:S68,4,FALSE)/VLOOKUP(A36,Ergebnis_je_Aktie_verwässert!A3:S68,4,FALSE)</f>
        <v>0.5816993464052288</v>
      </c>
      <c r="E36" s="5">
        <f>VLOOKUP(A36,Dividende_je_Aktie!A3:S68,5,FALSE)/VLOOKUP(A36,Ergebnis_je_Aktie_verwässert!A3:S68,5,FALSE)</f>
        <v>0.62204724409448819</v>
      </c>
      <c r="F36" s="5">
        <f>VLOOKUP(A36,Dividende_je_Aktie!A3:S68,6,FALSE)/VLOOKUP(A36,Ergebnis_je_Aktie_verwässert!A3:S68,6,FALSE)</f>
        <v>0.54263565891472865</v>
      </c>
      <c r="G36" s="5">
        <f>VLOOKUP(A36,Dividende_je_Aktie!A3:S68,7,FALSE)/VLOOKUP(A36,Ergebnis_je_Aktie_verwässert!A3:S68,7,FALSE)</f>
        <v>0.49593495934959347</v>
      </c>
      <c r="H36" s="5">
        <f>VLOOKUP(A36,Dividende_je_Aktie!A3:S68,8,FALSE)/VLOOKUP(A36,Ergebnis_je_Aktie_verwässert!A3:S68,8,FALSE)</f>
        <v>0.43396226415094341</v>
      </c>
      <c r="I36" s="5">
        <f>VLOOKUP(A36,Dividende_je_Aktie!A3:S68,9,FALSE)/VLOOKUP(A36,Ergebnis_je_Aktie_verwässert!A3:S68,9,FALSE)</f>
        <v>0.60396039603960394</v>
      </c>
      <c r="J36" s="5">
        <f>VLOOKUP(A36,Dividende_je_Aktie!A3:S68,10,FALSE)/VLOOKUP(A36,Ergebnis_je_Aktie_verwässert!A3:S68,10,FALSE)</f>
        <v>0.72093023255813959</v>
      </c>
      <c r="K36" s="5">
        <f>VLOOKUP(A36,Dividende_je_Aktie!A3:S68,11,FALSE)/VLOOKUP(A36,Ergebnis_je_Aktie_verwässert!A3:S68,11,FALSE)</f>
        <v>0.52995391705069117</v>
      </c>
      <c r="L36" s="5">
        <f>VLOOKUP(A36,Dividende_je_Aktie!A3:S68,12,FALSE)/VLOOKUP(A36,Ergebnis_je_Aktie_verwässert!A3:S68,12,FALSE)</f>
        <v>0.51500000000000001</v>
      </c>
      <c r="M36" s="5">
        <f>VLOOKUP(A36,Dividende_je_Aktie!A3:S68,13,FALSE)/VLOOKUP(A36,Ergebnis_je_Aktie_verwässert!A3:S68,13,FALSE)</f>
        <v>0.59090909090909094</v>
      </c>
      <c r="N36" s="5">
        <f>VLOOKUP(A36,Dividende_je_Aktie!A3:S68,14,FALSE)/VLOOKUP(A36,Ergebnis_je_Aktie_verwässert!A3:S68,14,FALSE)</f>
        <v>0.51572327044025157</v>
      </c>
      <c r="O36" s="14">
        <f t="shared" si="0"/>
        <v>0.55710570335075305</v>
      </c>
      <c r="P36" s="4">
        <f t="shared" ca="1" si="1"/>
        <v>200</v>
      </c>
      <c r="Q36" s="4">
        <f ca="1">DAYS360(TODAY(),CONCATENATE("31.12.",Q2))</f>
        <v>160</v>
      </c>
      <c r="R36" s="14">
        <f t="shared" ca="1" si="2"/>
        <v>0.52999768931141489</v>
      </c>
      <c r="S36" s="5">
        <f t="shared" ca="1" si="3"/>
        <v>-4.8658654679524904E-2</v>
      </c>
    </row>
    <row r="37" spans="1:19" x14ac:dyDescent="0.25">
      <c r="A37" t="s">
        <v>68</v>
      </c>
      <c r="B37" t="s">
        <v>69</v>
      </c>
      <c r="C37" s="5">
        <f>VLOOKUP(A37,Dividende_je_Aktie!A3:S68,3,FALSE)/VLOOKUP(A37,Ergebnis_je_Aktie_verwässert!A3:S68,3,FALSE)</f>
        <v>0.14226190476190476</v>
      </c>
      <c r="D37" s="5">
        <f>VLOOKUP(A37,Dividende_je_Aktie!A3:S68,4,FALSE)/VLOOKUP(A37,Ergebnis_je_Aktie_verwässert!A3:S68,4,FALSE)</f>
        <v>0.1391304347826087</v>
      </c>
      <c r="E37" s="5">
        <f>VLOOKUP(A37,Dividende_je_Aktie!A3:S68,5,FALSE)/VLOOKUP(A37,Ergebnis_je_Aktie_verwässert!A3:S68,5,FALSE)</f>
        <v>0.13260025873221215</v>
      </c>
      <c r="F37" s="5">
        <f>VLOOKUP(A37,Dividende_je_Aktie!A3:S68,6,FALSE)/VLOOKUP(A37,Ergebnis_je_Aktie_verwässert!A3:S68,6,FALSE)</f>
        <v>0.12526539278131635</v>
      </c>
      <c r="G37" s="5">
        <f>VLOOKUP(A37,Dividende_je_Aktie!A3:S68,7,FALSE)/VLOOKUP(A37,Ergebnis_je_Aktie_verwässert!A3:S68,7,FALSE)</f>
        <v>0.31042128603104213</v>
      </c>
      <c r="H37" s="5">
        <f>VLOOKUP(A37,Dividende_je_Aktie!A3:S68,8,FALSE)/VLOOKUP(A37,Ergebnis_je_Aktie_verwässert!A3:S68,8,FALSE)</f>
        <v>0.1062215477996965</v>
      </c>
      <c r="I37" s="5">
        <f>VLOOKUP(A37,Dividende_je_Aktie!A3:S68,9,FALSE)/VLOOKUP(A37,Ergebnis_je_Aktie_verwässert!A3:S68,9,FALSE)</f>
        <v>4.7446904654315412E-2</v>
      </c>
      <c r="J37" s="5">
        <f>VLOOKUP(A37,Dividende_je_Aktie!A3:S68,10,FALSE)/VLOOKUP(A37,Ergebnis_je_Aktie_verwässert!A3:S68,10,FALSE)</f>
        <v>0.31319910514541388</v>
      </c>
      <c r="K37" s="5">
        <f>VLOOKUP(A37,Dividende_je_Aktie!A3:S68,11,FALSE)/VLOOKUP(A37,Ergebnis_je_Aktie_verwässert!A3:S68,11,FALSE)</f>
        <v>5.6611403154063884E-2</v>
      </c>
      <c r="L37" s="5">
        <f>VLOOKUP(A37,Dividende_je_Aktie!A3:S68,12,FALSE)/VLOOKUP(A37,Ergebnis_je_Aktie_verwässert!A3:S68,12,FALSE)</f>
        <v>6.6023362112747591E-2</v>
      </c>
      <c r="M37" s="5">
        <f>VLOOKUP(A37,Dividende_je_Aktie!A3:S68,13,FALSE)/VLOOKUP(A37,Ergebnis_je_Aktie_verwässert!A3:S68,13,FALSE)</f>
        <v>8.9206066012488844E-2</v>
      </c>
      <c r="N37" s="5">
        <f>VLOOKUP(A37,Dividende_je_Aktie!A3:S68,14,FALSE)/VLOOKUP(A37,Ergebnis_je_Aktie_verwässert!A3:S68,14,FALSE)</f>
        <v>0.11210762331838565</v>
      </c>
      <c r="O37" s="14">
        <f t="shared" si="0"/>
        <v>0.13591029497416823</v>
      </c>
      <c r="P37" s="4">
        <f t="shared" ca="1" si="1"/>
        <v>200</v>
      </c>
      <c r="Q37" s="4">
        <f ca="1">DAYS360(TODAY(),CONCATENATE("31.12.",Q2))</f>
        <v>160</v>
      </c>
      <c r="R37" s="14">
        <f t="shared" ca="1" si="2"/>
        <v>0.14087014032666206</v>
      </c>
      <c r="S37" s="5">
        <f t="shared" ca="1" si="3"/>
        <v>3.649352209438228E-2</v>
      </c>
    </row>
    <row r="38" spans="1:19" x14ac:dyDescent="0.25">
      <c r="A38" t="s">
        <v>70</v>
      </c>
      <c r="B38" t="s">
        <v>71</v>
      </c>
      <c r="C38" s="5">
        <f>VLOOKUP(A38,Dividende_je_Aktie!A3:S68,3,FALSE)/VLOOKUP(A38,Ergebnis_je_Aktie_verwässert!A3:S68,3,FALSE)</f>
        <v>0.24285714285714285</v>
      </c>
      <c r="D38" s="5">
        <f>VLOOKUP(A38,Dividende_je_Aktie!A3:S68,4,FALSE)/VLOOKUP(A38,Ergebnis_je_Aktie_verwässert!A3:S68,4,FALSE)</f>
        <v>0.24733727810650888</v>
      </c>
      <c r="E38" s="5">
        <f>VLOOKUP(A38,Dividende_je_Aktie!A3:S68,5,FALSE)/VLOOKUP(A38,Ergebnis_je_Aktie_verwässert!A3:S68,5,FALSE)</f>
        <v>0.24765729585006696</v>
      </c>
      <c r="F38" s="5">
        <f>VLOOKUP(A38,Dividende_je_Aktie!A3:S68,6,FALSE)/VLOOKUP(A38,Ergebnis_je_Aktie_verwässert!A3:S68,6,FALSE)</f>
        <v>0.22964509394572025</v>
      </c>
      <c r="G38" s="5">
        <f>VLOOKUP(A38,Dividende_je_Aktie!A3:S68,7,FALSE)/VLOOKUP(A38,Ergebnis_je_Aktie_verwässert!A3:S68,7,FALSE)</f>
        <v>0.22205206738131697</v>
      </c>
      <c r="H38" s="5">
        <f>VLOOKUP(A38,Dividende_je_Aktie!A3:S68,8,FALSE)/VLOOKUP(A38,Ergebnis_je_Aktie_verwässert!A3:S68,8,FALSE)</f>
        <v>0.2170138888888889</v>
      </c>
      <c r="I38" s="5">
        <f>VLOOKUP(A38,Dividende_je_Aktie!A3:S68,9,FALSE)/VLOOKUP(A38,Ergebnis_je_Aktie_verwässert!A3:S68,9,FALSE)</f>
        <v>0.21478521478521478</v>
      </c>
      <c r="J38" s="5">
        <f>VLOOKUP(A38,Dividende_je_Aktie!A3:S68,10,FALSE)/VLOOKUP(A38,Ergebnis_je_Aktie_verwässert!A3:S68,10,FALSE)</f>
        <v>0.21276595744680851</v>
      </c>
      <c r="K38" s="5">
        <f>VLOOKUP(A38,Dividende_je_Aktie!A3:S68,11,FALSE)/VLOOKUP(A38,Ergebnis_je_Aktie_verwässert!A3:S68,11,FALSE)</f>
        <v>0.20891364902506965</v>
      </c>
      <c r="L38" s="5">
        <f>VLOOKUP(A38,Dividende_je_Aktie!A3:S68,12,FALSE)/VLOOKUP(A38,Ergebnis_je_Aktie_verwässert!A3:S68,12,FALSE)</f>
        <v>0.18003273322422259</v>
      </c>
      <c r="M38" s="5">
        <f>VLOOKUP(A38,Dividende_je_Aktie!A3:S68,13,FALSE)/VLOOKUP(A38,Ergebnis_je_Aktie_verwässert!A3:S68,13,FALSE)</f>
        <v>0.1598360655737705</v>
      </c>
      <c r="N38" s="5">
        <f>VLOOKUP(A38,Dividende_je_Aktie!A3:S68,14,FALSE)/VLOOKUP(A38,Ergebnis_je_Aktie_verwässert!A3:S68,14,FALSE)</f>
        <v>0.14198782961460446</v>
      </c>
      <c r="O38" s="14">
        <f t="shared" si="0"/>
        <v>0.20346897957356838</v>
      </c>
      <c r="P38" s="4">
        <f t="shared" ca="1" si="1"/>
        <v>200</v>
      </c>
      <c r="Q38" s="4">
        <f ca="1">DAYS360(TODAY(),CONCATENATE("31.12.",Q2))</f>
        <v>160</v>
      </c>
      <c r="R38" s="14">
        <f t="shared" ca="1" si="2"/>
        <v>0.24484831407908331</v>
      </c>
      <c r="S38" s="5">
        <f t="shared" ca="1" si="3"/>
        <v>0.20336925359451841</v>
      </c>
    </row>
    <row r="39" spans="1:19" x14ac:dyDescent="0.25">
      <c r="A39" t="s">
        <v>72</v>
      </c>
      <c r="B39" t="s">
        <v>73</v>
      </c>
      <c r="C39" s="5">
        <f>VLOOKUP(A39,Dividende_je_Aktie!A3:S68,3,FALSE)/VLOOKUP(A39,Ergebnis_je_Aktie_verwässert!A3:S68,3,FALSE)</f>
        <v>0.28764805414551609</v>
      </c>
      <c r="D39" s="5">
        <f>VLOOKUP(A39,Dividende_je_Aktie!A3:S68,4,FALSE)/VLOOKUP(A39,Ergebnis_je_Aktie_verwässert!A3:S68,4,FALSE)</f>
        <v>0.28702010968921393</v>
      </c>
      <c r="E39" s="5">
        <f>VLOOKUP(A39,Dividende_je_Aktie!A3:S68,5,FALSE)/VLOOKUP(A39,Ergebnis_je_Aktie_verwässert!A3:S68,5,FALSE)</f>
        <v>0.33103448275862069</v>
      </c>
      <c r="F39" s="5">
        <f>VLOOKUP(A39,Dividende_je_Aktie!A3:S68,6,FALSE)/VLOOKUP(A39,Ergebnis_je_Aktie_verwässert!A3:S68,6,FALSE)</f>
        <v>0.23076923076923075</v>
      </c>
      <c r="G39" s="5">
        <f>VLOOKUP(A39,Dividende_je_Aktie!A3:S68,7,FALSE)/VLOOKUP(A39,Ergebnis_je_Aktie_verwässert!A3:S68,7,FALSE)</f>
        <v>0.2232142857142857</v>
      </c>
      <c r="H39" s="5">
        <f>VLOOKUP(A39,Dividende_je_Aktie!A3:S68,8,FALSE)/VLOOKUP(A39,Ergebnis_je_Aktie_verwässert!A3:S68,8,FALSE)</f>
        <v>5.0505050505050511E-2</v>
      </c>
      <c r="I39" s="5">
        <f>VLOOKUP(A39,Dividende_je_Aktie!A3:S68,9,FALSE)/VLOOKUP(A39,Ergebnis_je_Aktie_verwässert!A3:S68,9,FALSE)</f>
        <v>8.8495575221238951E-2</v>
      </c>
      <c r="J39" s="5">
        <f>VLOOKUP(A39,Dividende_je_Aktie!A3:S68,10,FALSE)/VLOOKUP(A39,Ergebnis_je_Aktie_verwässert!A3:S68,10,FALSE)</f>
        <v>1.1094890510948905</v>
      </c>
      <c r="K39" s="5">
        <f>VLOOKUP(A39,Dividende_je_Aktie!A3:S68,11,FALSE)/VLOOKUP(A39,Ergebnis_je_Aktie_verwässert!A3:S68,11,FALSE)</f>
        <v>0.33789954337899542</v>
      </c>
      <c r="L39" s="5">
        <f>VLOOKUP(A39,Dividende_je_Aktie!A3:S68,12,FALSE)/VLOOKUP(A39,Ergebnis_je_Aktie_verwässert!A3:S68,12,FALSE)</f>
        <v>0.33663366336633666</v>
      </c>
      <c r="M39" s="5">
        <f>VLOOKUP(A39,Dividende_je_Aktie!A3:S68,13,FALSE)/VLOOKUP(A39,Ergebnis_je_Aktie_verwässert!A3:S68,13,FALSE)</f>
        <v>0.57142857142857151</v>
      </c>
      <c r="N39" s="5">
        <f>VLOOKUP(A39,Dividende_je_Aktie!A3:S68,14,FALSE)/VLOOKUP(A39,Ergebnis_je_Aktie_verwässert!A3:S68,14,FALSE)</f>
        <v>0.8774193548387097</v>
      </c>
      <c r="O39" s="14">
        <f t="shared" si="0"/>
        <v>0.41568888090759304</v>
      </c>
      <c r="P39" s="4">
        <f t="shared" ca="1" si="1"/>
        <v>200</v>
      </c>
      <c r="Q39" s="4">
        <f ca="1">DAYS360(TODAY(),CONCATENATE("31.12.",Q2))</f>
        <v>160</v>
      </c>
      <c r="R39" s="14">
        <f t="shared" ca="1" si="2"/>
        <v>0.28736896772049292</v>
      </c>
      <c r="S39" s="5">
        <f t="shared" ca="1" si="3"/>
        <v>-0.30869219524691938</v>
      </c>
    </row>
    <row r="40" spans="1:19" x14ac:dyDescent="0.25">
      <c r="A40" t="s">
        <v>74</v>
      </c>
      <c r="B40" t="s">
        <v>75</v>
      </c>
      <c r="C40" s="5">
        <f>VLOOKUP(A40,Dividende_je_Aktie!A3:S68,3,FALSE)/VLOOKUP(A40,Ergebnis_je_Aktie_verwässert!A3:S68,3,FALSE)</f>
        <v>0.45614035087719301</v>
      </c>
      <c r="D40" s="5">
        <f>VLOOKUP(A40,Dividende_je_Aktie!A3:S68,4,FALSE)/VLOOKUP(A40,Ergebnis_je_Aktie_verwässert!A3:S68,4,FALSE)</f>
        <v>0.46945898778359507</v>
      </c>
      <c r="E40" s="5">
        <f>VLOOKUP(A40,Dividende_je_Aktie!A3:S68,5,FALSE)/VLOOKUP(A40,Ergebnis_je_Aktie_verwässert!A3:S68,5,FALSE)</f>
        <v>0.53846153846153844</v>
      </c>
      <c r="F40" s="5">
        <f>VLOOKUP(A40,Dividende_je_Aktie!A3:S68,6,FALSE)/VLOOKUP(A40,Ergebnis_je_Aktie_verwässert!A3:S68,6,FALSE)</f>
        <v>0.62176165803108807</v>
      </c>
      <c r="G40" s="5">
        <f>VLOOKUP(A40,Dividende_je_Aktie!A3:S68,7,FALSE)/VLOOKUP(A40,Ergebnis_je_Aktie_verwässert!A3:S68,7,FALSE)</f>
        <v>0.64469914040114606</v>
      </c>
      <c r="H40" s="5">
        <f>VLOOKUP(A40,Dividende_je_Aktie!A3:S68,8,FALSE)/VLOOKUP(A40,Ergebnis_je_Aktie_verwässert!A3:S68,8,FALSE)</f>
        <v>0.44142259414225937</v>
      </c>
      <c r="I40" s="5">
        <f>VLOOKUP(A40,Dividende_je_Aktie!A3:S68,9,FALSE)/VLOOKUP(A40,Ergebnis_je_Aktie_verwässert!A3:S68,9,FALSE)</f>
        <v>0.4386363636363636</v>
      </c>
      <c r="J40" s="5">
        <f>VLOOKUP(A40,Dividende_je_Aktie!A3:S68,10,FALSE)/VLOOKUP(A40,Ergebnis_je_Aktie_verwässert!A3:S68,10,FALSE)</f>
        <v>0.39168490153172864</v>
      </c>
      <c r="K40" s="5">
        <f>VLOOKUP(A40,Dividende_je_Aktie!A3:S68,11,FALSE)/VLOOKUP(A40,Ergebnis_je_Aktie_verwässert!A3:S68,11,FALSE)</f>
        <v>0.44628099173553726</v>
      </c>
      <c r="L40" s="5">
        <f>VLOOKUP(A40,Dividende_je_Aktie!A3:S68,12,FALSE)/VLOOKUP(A40,Ergebnis_je_Aktie_verwässert!A3:S68,12,FALSE)</f>
        <v>0.39142091152815012</v>
      </c>
      <c r="M40" s="5">
        <f>VLOOKUP(A40,Dividende_je_Aktie!A3:S68,13,FALSE)/VLOOKUP(A40,Ergebnis_je_Aktie_verwässert!A3:S68,13,FALSE)</f>
        <v>0.36705202312138729</v>
      </c>
      <c r="N40" s="5">
        <f>VLOOKUP(A40,Dividende_je_Aktie!A3:S68,14,FALSE)/VLOOKUP(A40,Ergebnis_je_Aktie_verwässert!A3:S68,14,FALSE)</f>
        <v>0.38380281690140849</v>
      </c>
      <c r="O40" s="14">
        <f t="shared" si="0"/>
        <v>0.46652229394906081</v>
      </c>
      <c r="P40" s="4">
        <f t="shared" ca="1" si="1"/>
        <v>200</v>
      </c>
      <c r="Q40" s="4">
        <f ca="1">DAYS360(TODAY(),CONCATENATE("31.12.",Q2))</f>
        <v>160</v>
      </c>
      <c r="R40" s="14">
        <f t="shared" ca="1" si="2"/>
        <v>0.46205974505781611</v>
      </c>
      <c r="S40" s="5">
        <f t="shared" ca="1" si="3"/>
        <v>-9.5655640665522901E-3</v>
      </c>
    </row>
    <row r="41" spans="1:19" x14ac:dyDescent="0.25">
      <c r="A41" t="s">
        <v>76</v>
      </c>
      <c r="B41" t="s">
        <v>77</v>
      </c>
      <c r="C41" s="5">
        <f>VLOOKUP(A41,Dividende_je_Aktie!A3:S68,3,FALSE)/VLOOKUP(A41,Ergebnis_je_Aktie_verwässert!A3:S68,3,FALSE)</f>
        <v>0.65597667638483959</v>
      </c>
      <c r="D41" s="5">
        <f>VLOOKUP(A41,Dividende_je_Aktie!A3:S68,4,FALSE)/VLOOKUP(A41,Ergebnis_je_Aktie_verwässert!A3:S68,4,FALSE)</f>
        <v>0.67192429022082012</v>
      </c>
      <c r="E41" s="5">
        <f>VLOOKUP(A41,Dividende_je_Aktie!A3:S68,5,FALSE)/VLOOKUP(A41,Ergebnis_je_Aktie_verwässert!A3:S68,5,FALSE)</f>
        <v>0.45454545454545453</v>
      </c>
      <c r="F41" s="5">
        <f>VLOOKUP(A41,Dividende_je_Aktie!A3:S68,6,FALSE)/VLOOKUP(A41,Ergebnis_je_Aktie_verwässert!A3:S68,6,FALSE)</f>
        <v>0.18181818181818182</v>
      </c>
      <c r="G41" s="5">
        <f>VLOOKUP(A41,Dividende_je_Aktie!A3:S68,7,FALSE)/VLOOKUP(A41,Ergebnis_je_Aktie_verwässert!A3:S68,7,FALSE)</f>
        <v>0</v>
      </c>
      <c r="H41" s="5">
        <f>VLOOKUP(A41,Dividende_je_Aktie!A3:S68,8,FALSE)/VLOOKUP(A41,Ergebnis_je_Aktie_verwässert!A3:S68,8,FALSE)</f>
        <v>0</v>
      </c>
      <c r="I41" s="5" t="e">
        <f>VLOOKUP(A41,Dividende_je_Aktie!A3:S68,9,FALSE)/VLOOKUP(A41,Ergebnis_je_Aktie_verwässert!A3:S68,9,FALSE)</f>
        <v>#DIV/0!</v>
      </c>
      <c r="J41" s="5" t="e">
        <f>VLOOKUP(A41,Dividende_je_Aktie!A3:S68,10,FALSE)/VLOOKUP(A41,Ergebnis_je_Aktie_verwässert!A3:S68,10,FALSE)</f>
        <v>#DIV/0!</v>
      </c>
      <c r="K41" s="5" t="e">
        <f>VLOOKUP(A41,Dividende_je_Aktie!A3:S68,11,FALSE)/VLOOKUP(A41,Ergebnis_je_Aktie_verwässert!A3:S68,11,FALSE)</f>
        <v>#DIV/0!</v>
      </c>
      <c r="L41" s="5" t="e">
        <f>VLOOKUP(A41,Dividende_je_Aktie!A3:S68,12,FALSE)/VLOOKUP(A41,Ergebnis_je_Aktie_verwässert!A3:S68,12,FALSE)</f>
        <v>#DIV/0!</v>
      </c>
      <c r="M41" s="5" t="e">
        <f>VLOOKUP(A41,Dividende_je_Aktie!A3:S68,13,FALSE)/VLOOKUP(A41,Ergebnis_je_Aktie_verwässert!A3:S68,13,FALSE)</f>
        <v>#DIV/0!</v>
      </c>
      <c r="N41" s="5" t="e">
        <f>VLOOKUP(A41,Dividende_je_Aktie!A3:S68,14,FALSE)/VLOOKUP(A41,Ergebnis_je_Aktie_verwässert!A3:S68,14,FALSE)</f>
        <v>#DIV/0!</v>
      </c>
      <c r="O41" s="14">
        <f t="shared" si="0"/>
        <v>0.31818181818181818</v>
      </c>
      <c r="P41" s="4">
        <f t="shared" ca="1" si="1"/>
        <v>200</v>
      </c>
      <c r="Q41" s="4">
        <f ca="1">DAYS360(TODAY(),CONCATENATE("31.12.",Q2))</f>
        <v>160</v>
      </c>
      <c r="R41" s="14">
        <f t="shared" ca="1" si="2"/>
        <v>0.66306450475638656</v>
      </c>
      <c r="S41" s="5">
        <f t="shared" ca="1" si="3"/>
        <v>1.0839170149486437</v>
      </c>
    </row>
    <row r="42" spans="1:19" x14ac:dyDescent="0.25">
      <c r="A42" t="s">
        <v>78</v>
      </c>
      <c r="B42" t="s">
        <v>79</v>
      </c>
      <c r="C42" s="5">
        <f>VLOOKUP(A42,Dividende_je_Aktie!A3:S68,3,FALSE)/VLOOKUP(A42,Ergebnis_je_Aktie_verwässert!A3:S68,3,FALSE)</f>
        <v>0.56709265175718848</v>
      </c>
      <c r="D42" s="5">
        <f>VLOOKUP(A42,Dividende_je_Aktie!A3:S68,4,FALSE)/VLOOKUP(A42,Ergebnis_je_Aktie_verwässert!A3:S68,4,FALSE)</f>
        <v>0.57491289198606266</v>
      </c>
      <c r="E42" s="5">
        <f>VLOOKUP(A42,Dividende_je_Aktie!A3:S68,5,FALSE)/VLOOKUP(A42,Ergebnis_je_Aktie_verwässert!A3:S68,5,FALSE)</f>
        <v>0.56216216216216219</v>
      </c>
      <c r="F42" s="5">
        <f>VLOOKUP(A42,Dividende_je_Aktie!A3:S68,6,FALSE)/VLOOKUP(A42,Ergebnis_je_Aktie_verwässert!A3:S68,6,FALSE)</f>
        <v>0.53544776119402981</v>
      </c>
      <c r="G42" s="5">
        <f>VLOOKUP(A42,Dividende_je_Aktie!A3:S68,7,FALSE)/VLOOKUP(A42,Ergebnis_je_Aktie_verwässert!A3:S68,7,FALSE)</f>
        <v>0.48007590132827327</v>
      </c>
      <c r="H42" s="5">
        <f>VLOOKUP(A42,Dividende_je_Aktie!A3:S68,8,FALSE)/VLOOKUP(A42,Ergebnis_je_Aktie_verwässert!A3:S68,8,FALSE)</f>
        <v>0.49344978165938858</v>
      </c>
      <c r="I42" s="5">
        <f>VLOOKUP(A42,Dividende_je_Aktie!A3:S68,9,FALSE)/VLOOKUP(A42,Ergebnis_je_Aktie_verwässert!A3:S68,9,FALSE)</f>
        <v>0.49878345498783444</v>
      </c>
      <c r="J42" s="5">
        <f>VLOOKUP(A42,Dividende_je_Aktie!A3:S68,10,FALSE)/VLOOKUP(A42,Ergebnis_je_Aktie_verwässert!A3:S68,10,FALSE)</f>
        <v>0.43351063829787234</v>
      </c>
      <c r="K42" s="5">
        <f>VLOOKUP(A42,Dividende_je_Aktie!A3:S68,11,FALSE)/VLOOKUP(A42,Ergebnis_je_Aktie_verwässert!A3:S68,11,FALSE)</f>
        <v>0.75757575757575757</v>
      </c>
      <c r="L42" s="5">
        <f>VLOOKUP(A42,Dividende_je_Aktie!A3:S68,12,FALSE)/VLOOKUP(A42,Ergebnis_je_Aktie_verwässert!A3:S68,12,FALSE)</f>
        <v>0.35335689045936397</v>
      </c>
      <c r="M42" s="5">
        <f>VLOOKUP(A42,Dividende_je_Aktie!A3:S68,13,FALSE)/VLOOKUP(A42,Ergebnis_je_Aktie_verwässert!A3:S68,13,FALSE)</f>
        <v>0.32843137254901961</v>
      </c>
      <c r="N42" s="5">
        <f>VLOOKUP(A42,Dividende_je_Aktie!A3:S68,14,FALSE)/VLOOKUP(A42,Ergebnis_je_Aktie_verwässert!A3:S68,14,FALSE)</f>
        <v>0.30726256983240224</v>
      </c>
      <c r="O42" s="14">
        <f t="shared" si="0"/>
        <v>0.47500562900461041</v>
      </c>
      <c r="P42" s="4">
        <f t="shared" ca="1" si="1"/>
        <v>200</v>
      </c>
      <c r="Q42" s="4">
        <f ca="1">DAYS360(TODAY(),CONCATENATE("31.12.",Q2))</f>
        <v>160</v>
      </c>
      <c r="R42" s="14">
        <f t="shared" ca="1" si="2"/>
        <v>0.57056831408113262</v>
      </c>
      <c r="S42" s="5">
        <f t="shared" ca="1" si="3"/>
        <v>0.20118221604400111</v>
      </c>
    </row>
    <row r="43" spans="1:19" x14ac:dyDescent="0.25">
      <c r="A43" t="s">
        <v>80</v>
      </c>
      <c r="B43" t="s">
        <v>81</v>
      </c>
      <c r="C43" s="5">
        <f>VLOOKUP(A43,Dividende_je_Aktie!A3:S68,3,FALSE)/VLOOKUP(A43,Ergebnis_je_Aktie_verwässert!A3:S68,3,FALSE)</f>
        <v>0.75949367088607589</v>
      </c>
      <c r="D43" s="5">
        <f>VLOOKUP(A43,Dividende_je_Aktie!A3:S68,4,FALSE)/VLOOKUP(A43,Ergebnis_je_Aktie_verwässert!A3:S68,4,FALSE)</f>
        <v>0.79908675799086759</v>
      </c>
      <c r="E43" s="5">
        <f>VLOOKUP(A43,Dividende_je_Aktie!A3:S68,5,FALSE)/VLOOKUP(A43,Ergebnis_je_Aktie_verwässert!A3:S68,5,FALSE)</f>
        <v>1.1768707482993197</v>
      </c>
      <c r="F43" s="5">
        <f>VLOOKUP(A43,Dividende_je_Aktie!A3:S68,6,FALSE)/VLOOKUP(A43,Ergebnis_je_Aktie_verwässert!A3:S68,6,FALSE)</f>
        <v>0.84</v>
      </c>
      <c r="G43" s="5">
        <f>VLOOKUP(A43,Dividende_je_Aktie!A3:S68,7,FALSE)/VLOOKUP(A43,Ergebnis_je_Aktie_verwässert!A3:S68,7,FALSE)</f>
        <v>0.75247524752475248</v>
      </c>
      <c r="H43" s="5">
        <f>VLOOKUP(A43,Dividende_je_Aktie!A3:S68,8,FALSE)/VLOOKUP(A43,Ergebnis_je_Aktie_verwässert!A3:S68,8,FALSE)</f>
        <v>5.4285714285714279</v>
      </c>
      <c r="I43" s="5">
        <f>VLOOKUP(A43,Dividende_je_Aktie!A3:S68,9,FALSE)/VLOOKUP(A43,Ergebnis_je_Aktie_verwässert!A3:S68,9,FALSE)</f>
        <v>0.26902654867256637</v>
      </c>
      <c r="J43" s="5">
        <f>VLOOKUP(A43,Dividende_je_Aktie!A3:S68,10,FALSE)/VLOOKUP(A43,Ergebnis_je_Aktie_verwässert!A3:S68,10,FALSE)</f>
        <v>0.4175824175824176</v>
      </c>
      <c r="K43" s="5">
        <f>VLOOKUP(A43,Dividende_je_Aktie!A3:S68,11,FALSE)/VLOOKUP(A43,Ergebnis_je_Aktie_verwässert!A3:S68,11,FALSE)</f>
        <v>1.0201342281879195</v>
      </c>
      <c r="L43" s="5">
        <f>VLOOKUP(A43,Dividende_je_Aktie!A3:S68,12,FALSE)/VLOOKUP(A43,Ergebnis_je_Aktie_verwässert!A3:S68,12,FALSE)</f>
        <v>0.74876847290640403</v>
      </c>
      <c r="M43" s="5">
        <f>VLOOKUP(A43,Dividende_je_Aktie!A3:S68,13,FALSE)/VLOOKUP(A43,Ergebnis_je_Aktie_verwässert!A3:S68,13,FALSE)</f>
        <v>0.72380952380952379</v>
      </c>
      <c r="N43" s="5">
        <f>VLOOKUP(A43,Dividende_je_Aktie!A3:S68,14,FALSE)/VLOOKUP(A43,Ergebnis_je_Aktie_verwässert!A3:S68,14,FALSE)</f>
        <v>0.57088122605363989</v>
      </c>
      <c r="O43" s="14">
        <f t="shared" si="0"/>
        <v>1.1948119841607971</v>
      </c>
      <c r="P43" s="4">
        <f t="shared" ca="1" si="1"/>
        <v>200</v>
      </c>
      <c r="Q43" s="4">
        <f ca="1">DAYS360(TODAY(),CONCATENATE("31.12.",Q2))</f>
        <v>160</v>
      </c>
      <c r="R43" s="14">
        <f t="shared" ca="1" si="2"/>
        <v>0.7770905984882055</v>
      </c>
      <c r="S43" s="5">
        <f t="shared" ca="1" si="3"/>
        <v>-0.34961265137124276</v>
      </c>
    </row>
    <row r="44" spans="1:19" x14ac:dyDescent="0.25">
      <c r="A44" t="s">
        <v>82</v>
      </c>
      <c r="B44" t="s">
        <v>83</v>
      </c>
      <c r="C44" s="5">
        <f>VLOOKUP(A44,Dividende_je_Aktie!A3:S68,3,FALSE)/VLOOKUP(A44,Ergebnis_je_Aktie_verwässert!A3:S68,3,FALSE)</f>
        <v>0.37630662020905925</v>
      </c>
      <c r="D44" s="5">
        <f>VLOOKUP(A44,Dividende_je_Aktie!A3:S68,4,FALSE)/VLOOKUP(A44,Ergebnis_je_Aktie_verwässert!A3:S68,4,FALSE)</f>
        <v>0.39179104477611942</v>
      </c>
      <c r="E44" s="5">
        <f>VLOOKUP(A44,Dividende_je_Aktie!A3:S68,5,FALSE)/VLOOKUP(A44,Ergebnis_je_Aktie_verwässert!A3:S68,5,FALSE)</f>
        <v>0.35658914728682173</v>
      </c>
      <c r="F44" s="5">
        <f>VLOOKUP(A44,Dividende_je_Aktie!A3:S68,6,FALSE)/VLOOKUP(A44,Ergebnis_je_Aktie_verwässert!A3:S68,6,FALSE)</f>
        <v>0.4</v>
      </c>
      <c r="G44" s="5">
        <f>VLOOKUP(A44,Dividende_je_Aktie!A3:S68,7,FALSE)/VLOOKUP(A44,Ergebnis_je_Aktie_verwässert!A3:S68,7,FALSE)</f>
        <v>0.23791821561338292</v>
      </c>
      <c r="H44" s="5">
        <f>VLOOKUP(A44,Dividende_je_Aktie!A3:S68,8,FALSE)/VLOOKUP(A44,Ergebnis_je_Aktie_verwässert!A3:S68,8,FALSE)</f>
        <v>0.24761904761904763</v>
      </c>
      <c r="I44" s="5">
        <f>VLOOKUP(A44,Dividende_je_Aktie!A3:S68,9,FALSE)/VLOOKUP(A44,Ergebnis_je_Aktie_verwässert!A3:S68,9,FALSE)</f>
        <v>0.32098765432098764</v>
      </c>
      <c r="J44" s="5">
        <f>VLOOKUP(A44,Dividende_je_Aktie!A3:S68,10,FALSE)/VLOOKUP(A44,Ergebnis_je_Aktie_verwässert!A3:S68,10,FALSE)</f>
        <v>0.23529411764705882</v>
      </c>
      <c r="K44" s="5">
        <f>VLOOKUP(A44,Dividende_je_Aktie!A3:S68,11,FALSE)/VLOOKUP(A44,Ergebnis_je_Aktie_verwässert!A3:S68,11,FALSE)</f>
        <v>0.28169014084507044</v>
      </c>
      <c r="L44" s="5">
        <f>VLOOKUP(A44,Dividende_je_Aktie!A3:S68,12,FALSE)/VLOOKUP(A44,Ergebnis_je_Aktie_verwässert!A3:S68,12,FALSE)</f>
        <v>0.29166666666666669</v>
      </c>
      <c r="M44" s="5">
        <f>VLOOKUP(A44,Dividende_je_Aktie!A3:S68,13,FALSE)/VLOOKUP(A44,Ergebnis_je_Aktie_verwässert!A3:S68,13,FALSE)</f>
        <v>3.0357142857142851</v>
      </c>
      <c r="N44" s="5">
        <f>VLOOKUP(A44,Dividende_je_Aktie!A3:S68,14,FALSE)/VLOOKUP(A44,Ergebnis_je_Aktie_verwässert!A3:S68,14,FALSE)</f>
        <v>0.21333333333333335</v>
      </c>
      <c r="O44" s="14">
        <f t="shared" si="0"/>
        <v>0.56208126090466537</v>
      </c>
      <c r="P44" s="4">
        <f t="shared" ca="1" si="1"/>
        <v>200</v>
      </c>
      <c r="Q44" s="4">
        <f ca="1">DAYS360(TODAY(),CONCATENATE("31.12.",Q2))</f>
        <v>160</v>
      </c>
      <c r="R44" s="14">
        <f t="shared" ca="1" si="2"/>
        <v>0.38318858668330824</v>
      </c>
      <c r="S44" s="5">
        <f t="shared" ca="1" si="3"/>
        <v>-0.31826834777133606</v>
      </c>
    </row>
    <row r="45" spans="1:19" x14ac:dyDescent="0.25">
      <c r="A45" t="s">
        <v>84</v>
      </c>
      <c r="B45" t="s">
        <v>85</v>
      </c>
      <c r="C45" s="5">
        <f>VLOOKUP(A45,Dividende_je_Aktie!A3:S68,3,FALSE)/VLOOKUP(A45,Ergebnis_je_Aktie_verwässert!A3:S68,3,FALSE)</f>
        <v>0.33510638297872342</v>
      </c>
      <c r="D45" s="5">
        <f>VLOOKUP(A45,Dividende_je_Aktie!A3:S68,4,FALSE)/VLOOKUP(A45,Ergebnis_je_Aktie_verwässert!A3:S68,4,FALSE)</f>
        <v>0.37419354838709673</v>
      </c>
      <c r="E45" s="5">
        <f>VLOOKUP(A45,Dividende_je_Aktie!A3:S68,5,FALSE)/VLOOKUP(A45,Ergebnis_je_Aktie_verwässert!A3:S68,5,FALSE)</f>
        <v>0.24657534246575344</v>
      </c>
      <c r="F45" s="5">
        <f>VLOOKUP(A45,Dividende_je_Aktie!A3:S68,6,FALSE)/VLOOKUP(A45,Ergebnis_je_Aktie_verwässert!A3:S68,6,FALSE)</f>
        <v>0.59171597633136097</v>
      </c>
      <c r="G45" s="5">
        <f>VLOOKUP(A45,Dividende_je_Aktie!A3:S68,7,FALSE)/VLOOKUP(A45,Ergebnis_je_Aktie_verwässert!A3:S68,7,FALSE)</f>
        <v>0.58291457286432158</v>
      </c>
      <c r="H45" s="5">
        <f>VLOOKUP(A45,Dividende_je_Aktie!A3:S68,8,FALSE)/VLOOKUP(A45,Ergebnis_je_Aktie_verwässert!A3:S68,8,FALSE)</f>
        <v>0.48535564853556479</v>
      </c>
      <c r="I45" s="5">
        <f>VLOOKUP(A45,Dividende_je_Aktie!A3:S68,9,FALSE)/VLOOKUP(A45,Ergebnis_je_Aktie_verwässert!A3:S68,9,FALSE)</f>
        <v>0.5714285714285714</v>
      </c>
      <c r="J45" s="5">
        <f>VLOOKUP(A45,Dividende_je_Aktie!A3:S68,10,FALSE)/VLOOKUP(A45,Ergebnis_je_Aktie_verwässert!A3:S68,10,FALSE)</f>
        <v>0.58333333333333337</v>
      </c>
      <c r="K45" s="5">
        <f>VLOOKUP(A45,Dividende_je_Aktie!A3:S68,11,FALSE)/VLOOKUP(A45,Ergebnis_je_Aktie_verwässert!A3:S68,11,FALSE)</f>
        <v>0.64197530864197527</v>
      </c>
      <c r="L45" s="5">
        <f>VLOOKUP(A45,Dividende_je_Aktie!A3:S68,12,FALSE)/VLOOKUP(A45,Ergebnis_je_Aktie_verwässert!A3:S68,12,FALSE)</f>
        <v>0.51891891891891884</v>
      </c>
      <c r="M45" s="5">
        <f>VLOOKUP(A45,Dividende_je_Aktie!A3:S68,13,FALSE)/VLOOKUP(A45,Ergebnis_je_Aktie_verwässert!A3:S68,13,FALSE)</f>
        <v>0.56129032258064515</v>
      </c>
      <c r="N45" s="5" t="e">
        <f>VLOOKUP(A45,Dividende_je_Aktie!A3:S68,14,FALSE)/VLOOKUP(A45,Ergebnis_je_Aktie_verwässert!A3:S68,14,FALSE)</f>
        <v>#DIV/0!</v>
      </c>
      <c r="O45" s="14">
        <f t="shared" si="0"/>
        <v>0.53150088834449383</v>
      </c>
      <c r="P45" s="4">
        <f t="shared" ca="1" si="1"/>
        <v>200</v>
      </c>
      <c r="Q45" s="4">
        <f ca="1">DAYS360(TODAY(),CONCATENATE("31.12.",Q2))</f>
        <v>160</v>
      </c>
      <c r="R45" s="14">
        <f t="shared" ca="1" si="2"/>
        <v>0.35247845649355602</v>
      </c>
      <c r="S45" s="5">
        <f t="shared" ca="1" si="3"/>
        <v>-0.3368243323328256</v>
      </c>
    </row>
    <row r="46" spans="1:19" x14ac:dyDescent="0.25">
      <c r="A46" t="s">
        <v>86</v>
      </c>
      <c r="B46" t="s">
        <v>87</v>
      </c>
      <c r="C46" s="5">
        <f>VLOOKUP(A46,Dividende_je_Aktie!A3:S68,3,FALSE)/VLOOKUP(A46,Ergebnis_je_Aktie_verwässert!A3:S68,3,FALSE)</f>
        <v>0.30273752012882449</v>
      </c>
      <c r="D46" s="5">
        <f>VLOOKUP(A46,Dividende_je_Aktie!A3:S68,4,FALSE)/VLOOKUP(A46,Ergebnis_je_Aktie_verwässert!A3:S68,4,FALSE)</f>
        <v>0.32442748091603052</v>
      </c>
      <c r="E46" s="5">
        <f>VLOOKUP(A46,Dividende_je_Aktie!A3:S68,5,FALSE)/VLOOKUP(A46,Ergebnis_je_Aktie_verwässert!A3:S68,5,FALSE)</f>
        <v>0.33913043478260874</v>
      </c>
      <c r="F46" s="5">
        <f>VLOOKUP(A46,Dividende_je_Aktie!A3:S68,6,FALSE)/VLOOKUP(A46,Ergebnis_je_Aktie_verwässert!A3:S68,6,FALSE)</f>
        <v>0.33773087071240104</v>
      </c>
      <c r="G46" s="5">
        <f>VLOOKUP(A46,Dividende_je_Aktie!A3:S68,7,FALSE)/VLOOKUP(A46,Ergebnis_je_Aktie_verwässert!A3:S68,7,FALSE)</f>
        <v>0.38513513513513509</v>
      </c>
      <c r="H46" s="5">
        <f>VLOOKUP(A46,Dividende_je_Aktie!A3:S68,8,FALSE)/VLOOKUP(A46,Ergebnis_je_Aktie_verwässert!A3:S68,8,FALSE)</f>
        <v>0.537313432835821</v>
      </c>
      <c r="I46" s="5">
        <f>VLOOKUP(A46,Dividende_je_Aktie!A3:S68,9,FALSE)/VLOOKUP(A46,Ergebnis_je_Aktie_verwässert!A3:S68,9,FALSE)</f>
        <v>0.27368421052631581</v>
      </c>
      <c r="J46" s="5">
        <f>VLOOKUP(A46,Dividende_je_Aktie!A3:S68,10,FALSE)/VLOOKUP(A46,Ergebnis_je_Aktie_verwässert!A3:S68,10,FALSE)</f>
        <v>0.22928176795580107</v>
      </c>
      <c r="K46" s="5">
        <f>VLOOKUP(A46,Dividende_je_Aktie!A3:S68,11,FALSE)/VLOOKUP(A46,Ergebnis_je_Aktie_verwässert!A3:S68,11,FALSE)</f>
        <v>0.30726256983240224</v>
      </c>
      <c r="L46" s="5">
        <f>VLOOKUP(A46,Dividende_je_Aktie!A3:S68,12,FALSE)/VLOOKUP(A46,Ergebnis_je_Aktie_verwässert!A3:S68,12,FALSE)</f>
        <v>0.32</v>
      </c>
      <c r="M46" s="5">
        <f>VLOOKUP(A46,Dividende_je_Aktie!A3:S68,13,FALSE)/VLOOKUP(A46,Ergebnis_je_Aktie_verwässert!A3:S68,13,FALSE)</f>
        <v>0.72340425531914898</v>
      </c>
      <c r="N46" s="5">
        <f>VLOOKUP(A46,Dividende_je_Aktie!A3:S68,14,FALSE)/VLOOKUP(A46,Ergebnis_je_Aktie_verwässert!A3:S68,14,FALSE)</f>
        <v>0.68</v>
      </c>
      <c r="O46" s="14">
        <f t="shared" si="0"/>
        <v>0.41329426770996341</v>
      </c>
      <c r="P46" s="4">
        <f t="shared" ca="1" si="1"/>
        <v>200</v>
      </c>
      <c r="Q46" s="4">
        <f ca="1">DAYS360(TODAY(),CONCATENATE("31.12.",Q2))</f>
        <v>160</v>
      </c>
      <c r="R46" s="14">
        <f t="shared" ca="1" si="2"/>
        <v>0.31237750270091602</v>
      </c>
      <c r="S46" s="5">
        <f t="shared" ca="1" si="3"/>
        <v>-0.24417654173676451</v>
      </c>
    </row>
    <row r="47" spans="1:19" x14ac:dyDescent="0.25">
      <c r="A47" t="s">
        <v>88</v>
      </c>
      <c r="B47" t="s">
        <v>89</v>
      </c>
      <c r="C47" s="5">
        <f>VLOOKUP(A47,Dividende_je_Aktie!A3:S68,3,FALSE)/VLOOKUP(A47,Ergebnis_je_Aktie_verwässert!A3:S68,3,FALSE)</f>
        <v>0.17358490566037738</v>
      </c>
      <c r="D47" s="5">
        <f>VLOOKUP(A47,Dividende_je_Aktie!A3:S68,4,FALSE)/VLOOKUP(A47,Ergebnis_je_Aktie_verwässert!A3:S68,4,FALSE)</f>
        <v>0.20168067226890757</v>
      </c>
      <c r="E47" s="5">
        <f>VLOOKUP(A47,Dividende_je_Aktie!A3:S68,5,FALSE)/VLOOKUP(A47,Ergebnis_je_Aktie_verwässert!A3:S68,5,FALSE)</f>
        <v>0.13274336283185842</v>
      </c>
      <c r="F47" s="5">
        <f>VLOOKUP(A47,Dividende_je_Aktie!A3:S68,6,FALSE)/VLOOKUP(A47,Ergebnis_je_Aktie_verwässert!A3:S68,6,FALSE)</f>
        <v>0.12244897959183673</v>
      </c>
      <c r="G47" s="5">
        <f>VLOOKUP(A47,Dividende_je_Aktie!A3:S68,7,FALSE)/VLOOKUP(A47,Ergebnis_je_Aktie_verwässert!A3:S68,7,FALSE)</f>
        <v>0.12574850299401197</v>
      </c>
      <c r="H47" s="5">
        <f>VLOOKUP(A47,Dividende_je_Aktie!A3:S68,8,FALSE)/VLOOKUP(A47,Ergebnis_je_Aktie_verwässert!A3:S68,8,FALSE)</f>
        <v>0.16528925619834711</v>
      </c>
      <c r="I47" s="5">
        <f>VLOOKUP(A47,Dividende_je_Aktie!A3:S68,9,FALSE)/VLOOKUP(A47,Ergebnis_je_Aktie_verwässert!A3:S68,9,FALSE)</f>
        <v>4.5871559633027525E-2</v>
      </c>
      <c r="J47" s="5">
        <f>VLOOKUP(A47,Dividende_je_Aktie!A3:S68,10,FALSE)/VLOOKUP(A47,Ergebnis_je_Aktie_verwässert!A3:S68,10,FALSE)</f>
        <v>0</v>
      </c>
      <c r="K47" s="5">
        <f>VLOOKUP(A47,Dividende_je_Aktie!A3:S68,11,FALSE)/VLOOKUP(A47,Ergebnis_je_Aktie_verwässert!A3:S68,11,FALSE)</f>
        <v>0</v>
      </c>
      <c r="L47" s="5">
        <f>VLOOKUP(A47,Dividende_je_Aktie!A3:S68,12,FALSE)/VLOOKUP(A47,Ergebnis_je_Aktie_verwässert!A3:S68,12,FALSE)</f>
        <v>0</v>
      </c>
      <c r="M47" s="5">
        <f>VLOOKUP(A47,Dividende_je_Aktie!A3:S68,13,FALSE)/VLOOKUP(A47,Ergebnis_je_Aktie_verwässert!A3:S68,13,FALSE)</f>
        <v>0</v>
      </c>
      <c r="N47" s="5">
        <f>VLOOKUP(A47,Dividende_je_Aktie!A3:S68,14,FALSE)/VLOOKUP(A47,Ergebnis_je_Aktie_verwässert!A3:S68,14,FALSE)</f>
        <v>0</v>
      </c>
      <c r="O47" s="14">
        <f t="shared" si="0"/>
        <v>0.11842033224981634</v>
      </c>
      <c r="P47" s="4">
        <f t="shared" ca="1" si="1"/>
        <v>200</v>
      </c>
      <c r="Q47" s="4">
        <f ca="1">DAYS360(TODAY(),CONCATENATE("31.12.",Q2))</f>
        <v>160</v>
      </c>
      <c r="R47" s="14">
        <f t="shared" ca="1" si="2"/>
        <v>0.18607191304194631</v>
      </c>
      <c r="S47" s="5">
        <f t="shared" ca="1" si="3"/>
        <v>0.5712834908232991</v>
      </c>
    </row>
    <row r="48" spans="1:19" x14ac:dyDescent="0.25">
      <c r="A48" t="s">
        <v>90</v>
      </c>
      <c r="B48" t="s">
        <v>91</v>
      </c>
      <c r="C48" s="5">
        <f>VLOOKUP(A48,Dividende_je_Aktie!A3:S68,3,FALSE)/VLOOKUP(A48,Ergebnis_je_Aktie_verwässert!A3:S68,3,FALSE)</f>
        <v>0.55942622950819676</v>
      </c>
      <c r="D48" s="5">
        <f>VLOOKUP(A48,Dividende_je_Aktie!A3:S68,4,FALSE)/VLOOKUP(A48,Ergebnis_je_Aktie_verwässert!A3:S68,4,FALSE)</f>
        <v>0.55654101995565408</v>
      </c>
      <c r="E48" s="5">
        <f>VLOOKUP(A48,Dividende_je_Aktie!A3:S68,5,FALSE)/VLOOKUP(A48,Ergebnis_je_Aktie_verwässert!A3:S68,5,FALSE)</f>
        <v>0.51851851851851849</v>
      </c>
      <c r="F48" s="5">
        <f>VLOOKUP(A48,Dividende_je_Aktie!A3:S68,6,FALSE)/VLOOKUP(A48,Ergebnis_je_Aktie_verwässert!A3:S68,6,FALSE)</f>
        <v>0.54336734693877553</v>
      </c>
      <c r="G48" s="5">
        <f>VLOOKUP(A48,Dividende_je_Aktie!A3:S68,7,FALSE)/VLOOKUP(A48,Ergebnis_je_Aktie_verwässert!A3:S68,7,FALSE)</f>
        <v>0.50372208436724553</v>
      </c>
      <c r="H48" s="5">
        <f>VLOOKUP(A48,Dividende_je_Aktie!A3:S68,8,FALSE)/VLOOKUP(A48,Ergebnis_je_Aktie_verwässert!A3:S68,8,FALSE)</f>
        <v>0.48337595907928382</v>
      </c>
      <c r="I48" s="5">
        <f>VLOOKUP(A48,Dividende_je_Aktie!A3:S68,9,FALSE)/VLOOKUP(A48,Ergebnis_je_Aktie_verwässert!A3:S68,9,FALSE)</f>
        <v>0.47214854111405835</v>
      </c>
      <c r="J48" s="5">
        <f>VLOOKUP(A48,Dividende_je_Aktie!A3:S68,10,FALSE)/VLOOKUP(A48,Ergebnis_je_Aktie_verwässert!A3:S68,10,FALSE)</f>
        <v>0.51401869158878499</v>
      </c>
      <c r="K48" s="5">
        <f>VLOOKUP(A48,Dividende_je_Aktie!A3:S68,11,FALSE)/VLOOKUP(A48,Ergebnis_je_Aktie_verwässert!A3:S68,11,FALSE)</f>
        <v>0.41935483870967738</v>
      </c>
      <c r="L48" s="5">
        <f>VLOOKUP(A48,Dividende_je_Aktie!A3:S68,12,FALSE)/VLOOKUP(A48,Ergebnis_je_Aktie_verwässert!A3:S68,12,FALSE)</f>
        <v>0.3473053892215569</v>
      </c>
      <c r="M48" s="5">
        <f>VLOOKUP(A48,Dividende_je_Aktie!A3:S68,13,FALSE)/VLOOKUP(A48,Ergebnis_je_Aktie_verwässert!A3:S68,13,FALSE)</f>
        <v>0.42259414225941422</v>
      </c>
      <c r="N48" s="5">
        <f>VLOOKUP(A48,Dividende_je_Aktie!A3:S68,14,FALSE)/VLOOKUP(A48,Ergebnis_je_Aktie_verwässert!A3:S68,14,FALSE)</f>
        <v>0.34979423868312753</v>
      </c>
      <c r="O48" s="14">
        <f t="shared" si="0"/>
        <v>0.45741997504804421</v>
      </c>
      <c r="P48" s="4">
        <f t="shared" ca="1" si="1"/>
        <v>200</v>
      </c>
      <c r="Q48" s="4">
        <f ca="1">DAYS360(TODAY(),CONCATENATE("31.12.",Q2))</f>
        <v>160</v>
      </c>
      <c r="R48" s="14">
        <f t="shared" ca="1" si="2"/>
        <v>0.5581439141515111</v>
      </c>
      <c r="S48" s="5">
        <f t="shared" ca="1" si="3"/>
        <v>0.22020013247757175</v>
      </c>
    </row>
    <row r="49" spans="1:19" x14ac:dyDescent="0.25">
      <c r="A49" t="s">
        <v>92</v>
      </c>
      <c r="B49" t="s">
        <v>93</v>
      </c>
      <c r="C49" s="5">
        <f>VLOOKUP(A49,Dividende_je_Aktie!A3:S68,3,FALSE)/VLOOKUP(A49,Ergebnis_je_Aktie_verwässert!A3:S68,3,FALSE)</f>
        <v>0.66874999999999996</v>
      </c>
      <c r="D49" s="5">
        <f>VLOOKUP(A49,Dividende_je_Aktie!A3:S68,4,FALSE)/VLOOKUP(A49,Ergebnis_je_Aktie_verwässert!A3:S68,4,FALSE)</f>
        <v>0.69594594594594594</v>
      </c>
      <c r="E49" s="5">
        <f>VLOOKUP(A49,Dividende_je_Aktie!A3:S68,5,FALSE)/VLOOKUP(A49,Ergebnis_je_Aktie_verwässert!A3:S68,5,FALSE)</f>
        <v>0.30094043887147337</v>
      </c>
      <c r="F49" s="5">
        <f>VLOOKUP(A49,Dividende_je_Aktie!A3:S68,6,FALSE)/VLOOKUP(A49,Ergebnis_je_Aktie_verwässert!A3:S68,6,FALSE)</f>
        <v>0.45360824742268041</v>
      </c>
      <c r="G49" s="5">
        <f>VLOOKUP(A49,Dividende_je_Aktie!A3:S68,7,FALSE)/VLOOKUP(A49,Ergebnis_je_Aktie_verwässert!A3:S68,7,FALSE)</f>
        <v>0.62992125984251968</v>
      </c>
      <c r="H49" s="5">
        <f>VLOOKUP(A49,Dividende_je_Aktie!A3:S68,8,FALSE)/VLOOKUP(A49,Ergebnis_je_Aktie_verwässert!A3:S68,8,FALSE)</f>
        <v>0.70588235294117641</v>
      </c>
      <c r="I49" s="5">
        <f>VLOOKUP(A49,Dividende_je_Aktie!A3:S68,9,FALSE)/VLOOKUP(A49,Ergebnis_je_Aktie_verwässert!A3:S68,9,FALSE)</f>
        <v>0.65040650406504075</v>
      </c>
      <c r="J49" s="5">
        <f>VLOOKUP(A49,Dividende_je_Aktie!A3:S68,10,FALSE)/VLOOKUP(A49,Ergebnis_je_Aktie_verwässert!A3:S68,10,FALSE)</f>
        <v>1.0666666666666667</v>
      </c>
      <c r="K49" s="5">
        <f>VLOOKUP(A49,Dividende_je_Aktie!A3:S68,11,FALSE)/VLOOKUP(A49,Ergebnis_je_Aktie_verwässert!A3:S68,11,FALSE)</f>
        <v>0.99145299145299148</v>
      </c>
      <c r="L49" s="5">
        <f>VLOOKUP(A49,Dividende_je_Aktie!A3:S68,12,FALSE)/VLOOKUP(A49,Ergebnis_je_Aktie_verwässert!A3:S68,12,FALSE)</f>
        <v>0.36090225563909772</v>
      </c>
      <c r="M49" s="5">
        <f>VLOOKUP(A49,Dividende_je_Aktie!A3:S68,13,FALSE)/VLOOKUP(A49,Ergebnis_je_Aktie_verwässert!A3:S68,13,FALSE)</f>
        <v>0.69724770642201828</v>
      </c>
      <c r="N49" s="5">
        <f>VLOOKUP(A49,Dividende_je_Aktie!A3:S68,14,FALSE)/VLOOKUP(A49,Ergebnis_je_Aktie_verwässert!A3:S68,14,FALSE)</f>
        <v>0.45637583892617456</v>
      </c>
      <c r="O49" s="14">
        <f t="shared" si="0"/>
        <v>0.63134042622498387</v>
      </c>
      <c r="P49" s="4">
        <f t="shared" ca="1" si="1"/>
        <v>200</v>
      </c>
      <c r="Q49" s="4">
        <f ca="1">DAYS360(TODAY(),CONCATENATE("31.12.",Q2))</f>
        <v>160</v>
      </c>
      <c r="R49" s="14">
        <f t="shared" ca="1" si="2"/>
        <v>0.68083708708708701</v>
      </c>
      <c r="S49" s="5">
        <f t="shared" ca="1" si="3"/>
        <v>7.8399321199914107E-2</v>
      </c>
    </row>
    <row r="50" spans="1:19" x14ac:dyDescent="0.25">
      <c r="A50" t="s">
        <v>94</v>
      </c>
      <c r="B50" t="s">
        <v>95</v>
      </c>
      <c r="C50" s="5">
        <f>VLOOKUP(A50,Dividende_je_Aktie!A3:S68,3,FALSE)/VLOOKUP(A50,Ergebnis_je_Aktie_verwässert!A3:S68,3,FALSE)</f>
        <v>0.72014260249554363</v>
      </c>
      <c r="D50" s="5">
        <f>VLOOKUP(A50,Dividende_je_Aktie!A3:S68,4,FALSE)/VLOOKUP(A50,Ergebnis_je_Aktie_verwässert!A3:S68,4,FALSE)</f>
        <v>0.7504950495049505</v>
      </c>
      <c r="E50" s="5">
        <f>VLOOKUP(A50,Dividende_je_Aktie!A3:S68,5,FALSE)/VLOOKUP(A50,Ergebnis_je_Aktie_verwässert!A3:S68,5,FALSE)</f>
        <v>0.71482889733840305</v>
      </c>
      <c r="F50" s="5">
        <f>VLOOKUP(A50,Dividende_je_Aktie!A3:S68,6,FALSE)/VLOOKUP(A50,Ergebnis_je_Aktie_verwässert!A3:S68,6,FALSE)</f>
        <v>0.62669245647969052</v>
      </c>
      <c r="G50" s="5">
        <f>VLOOKUP(A50,Dividende_je_Aktie!A3:S68,7,FALSE)/VLOOKUP(A50,Ergebnis_je_Aktie_verwässert!A3:S68,7,FALSE)</f>
        <v>0.58144329896907221</v>
      </c>
      <c r="H50" s="5">
        <f>VLOOKUP(A50,Dividende_je_Aktie!A3:S68,8,FALSE)/VLOOKUP(A50,Ergebnis_je_Aktie_verwässert!A3:S68,8,FALSE)</f>
        <v>0.62244897959183676</v>
      </c>
      <c r="I50" s="5">
        <f>VLOOKUP(A50,Dividende_je_Aktie!A3:S68,9,FALSE)/VLOOKUP(A50,Ergebnis_je_Aktie_verwässert!A3:S68,9,FALSE)</f>
        <v>0.6913580246913581</v>
      </c>
      <c r="J50" s="5">
        <f>VLOOKUP(A50,Dividende_je_Aktie!A3:S68,10,FALSE)/VLOOKUP(A50,Ergebnis_je_Aktie_verwässert!A3:S68,10,FALSE)</f>
        <v>0.46525679758308158</v>
      </c>
      <c r="K50" s="5" t="e">
        <f>VLOOKUP(A50,Dividende_je_Aktie!A3:S68,11,FALSE)/VLOOKUP(A50,Ergebnis_je_Aktie_verwässert!A3:S68,11,FALSE)</f>
        <v>#DIV/0!</v>
      </c>
      <c r="L50" s="5" t="e">
        <f>VLOOKUP(A50,Dividende_je_Aktie!A3:S68,12,FALSE)/VLOOKUP(A50,Ergebnis_je_Aktie_verwässert!A3:S68,12,FALSE)</f>
        <v>#DIV/0!</v>
      </c>
      <c r="M50" s="5" t="e">
        <f>VLOOKUP(A50,Dividende_je_Aktie!A3:S68,13,FALSE)/VLOOKUP(A50,Ergebnis_je_Aktie_verwässert!A3:S68,13,FALSE)</f>
        <v>#DIV/0!</v>
      </c>
      <c r="N50" s="5" t="e">
        <f>VLOOKUP(A50,Dividende_je_Aktie!A3:S68,14,FALSE)/VLOOKUP(A50,Ergebnis_je_Aktie_verwässert!A3:S68,14,FALSE)</f>
        <v>#DIV/0!</v>
      </c>
      <c r="O50" s="14">
        <f t="shared" si="0"/>
        <v>0.61700474244224035</v>
      </c>
      <c r="P50" s="4">
        <f t="shared" ca="1" si="1"/>
        <v>200</v>
      </c>
      <c r="Q50" s="4">
        <f ca="1">DAYS360(TODAY(),CONCATENATE("31.12.",Q2))</f>
        <v>160</v>
      </c>
      <c r="R50" s="14">
        <f t="shared" ca="1" si="2"/>
        <v>0.73363257894416889</v>
      </c>
      <c r="S50" s="5">
        <f t="shared" ca="1" si="3"/>
        <v>0.18902259331150351</v>
      </c>
    </row>
    <row r="51" spans="1:19" x14ac:dyDescent="0.25">
      <c r="A51" t="s">
        <v>96</v>
      </c>
      <c r="B51" t="s">
        <v>97</v>
      </c>
      <c r="C51" s="5">
        <f>VLOOKUP(A51,Dividende_je_Aktie!A3:S68,3,FALSE)/VLOOKUP(A51,Ergebnis_je_Aktie_verwässert!A3:S68,3,FALSE)</f>
        <v>0.58574610244988856</v>
      </c>
      <c r="D51" s="5">
        <f>VLOOKUP(A51,Dividende_je_Aktie!A3:S68,4,FALSE)/VLOOKUP(A51,Ergebnis_je_Aktie_verwässert!A3:S68,4,FALSE)</f>
        <v>0.6074074074074074</v>
      </c>
      <c r="E51" s="5">
        <f>VLOOKUP(A51,Dividende_je_Aktie!A3:S68,5,FALSE)/VLOOKUP(A51,Ergebnis_je_Aktie_verwässert!A3:S68,5,FALSE)</f>
        <v>0.59326424870466321</v>
      </c>
      <c r="F51" s="5">
        <f>VLOOKUP(A51,Dividende_je_Aktie!A3:S68,6,FALSE)/VLOOKUP(A51,Ergebnis_je_Aktie_verwässert!A3:S68,6,FALSE)</f>
        <v>0.58469945355191255</v>
      </c>
      <c r="G51" s="5">
        <f>VLOOKUP(A51,Dividende_je_Aktie!A3:S68,7,FALSE)/VLOOKUP(A51,Ergebnis_je_Aktie_verwässert!A3:S68,7,FALSE)</f>
        <v>0.50127226463104324</v>
      </c>
      <c r="H51" s="5">
        <f>VLOOKUP(A51,Dividende_je_Aktie!A3:S68,8,FALSE)/VLOOKUP(A51,Ergebnis_je_Aktie_verwässert!A3:S68,8,FALSE)</f>
        <v>0.43795620437956201</v>
      </c>
      <c r="I51" s="5">
        <f>VLOOKUP(A51,Dividende_je_Aktie!A3:S68,9,FALSE)/VLOOKUP(A51,Ergebnis_je_Aktie_verwässert!A3:S68,9,FALSE)</f>
        <v>0.38497652582159625</v>
      </c>
      <c r="J51" s="5">
        <f>VLOOKUP(A51,Dividende_je_Aktie!A3:S68,10,FALSE)/VLOOKUP(A51,Ergebnis_je_Aktie_verwässert!A3:S68,10,FALSE)</f>
        <v>0.39835164835164832</v>
      </c>
      <c r="K51" s="5">
        <f>VLOOKUP(A51,Dividende_je_Aktie!A3:S68,11,FALSE)/VLOOKUP(A51,Ergebnis_je_Aktie_verwässert!A3:S68,11,FALSE)</f>
        <v>0.42105263157894735</v>
      </c>
      <c r="L51" s="5">
        <f>VLOOKUP(A51,Dividende_je_Aktie!A3:S68,12,FALSE)/VLOOKUP(A51,Ergebnis_je_Aktie_verwässert!A3:S68,12,FALSE)</f>
        <v>0.43560606060606055</v>
      </c>
      <c r="M51" s="5">
        <f>VLOOKUP(A51,Dividende_je_Aktie!A3:S68,13,FALSE)/VLOOKUP(A51,Ergebnis_je_Aktie_verwässert!A3:S68,13,FALSE)</f>
        <v>0.38721804511278196</v>
      </c>
      <c r="N51" s="5">
        <f>VLOOKUP(A51,Dividende_je_Aktie!A3:S68,14,FALSE)/VLOOKUP(A51,Ergebnis_je_Aktie_verwässert!A3:S68,14,FALSE)</f>
        <v>0.40086206896551729</v>
      </c>
      <c r="O51" s="14">
        <f t="shared" si="0"/>
        <v>0.45452591517037322</v>
      </c>
      <c r="P51" s="4">
        <f t="shared" ca="1" si="1"/>
        <v>200</v>
      </c>
      <c r="Q51" s="4">
        <f ca="1">DAYS360(TODAY(),CONCATENATE("31.12.",Q2))</f>
        <v>160</v>
      </c>
      <c r="R51" s="14">
        <f t="shared" ca="1" si="2"/>
        <v>0.5953733490976747</v>
      </c>
      <c r="S51" s="5">
        <f t="shared" ca="1" si="3"/>
        <v>0.30987767523553988</v>
      </c>
    </row>
    <row r="52" spans="1:19" x14ac:dyDescent="0.25">
      <c r="A52" t="s">
        <v>98</v>
      </c>
      <c r="B52" t="s">
        <v>99</v>
      </c>
      <c r="C52" s="5">
        <f>VLOOKUP(A52,Dividende_je_Aktie!A3:S68,3,FALSE)/VLOOKUP(A52,Ergebnis_je_Aktie_verwässert!A3:S68,3,FALSE)</f>
        <v>0.57105943152454774</v>
      </c>
      <c r="D52" s="5">
        <f>VLOOKUP(A52,Dividende_je_Aktie!A3:S68,4,FALSE)/VLOOKUP(A52,Ergebnis_je_Aktie_verwässert!A3:S68,4,FALSE)</f>
        <v>0.5668449197860963</v>
      </c>
      <c r="E52" s="5">
        <f>VLOOKUP(A52,Dividende_je_Aktie!A3:S68,5,FALSE)/VLOOKUP(A52,Ergebnis_je_Aktie_verwässert!A3:S68,5,FALSE)</f>
        <v>0.52249999999999996</v>
      </c>
      <c r="F52" s="5">
        <f>VLOOKUP(A52,Dividende_je_Aktie!A3:S68,6,FALSE)/VLOOKUP(A52,Ergebnis_je_Aktie_verwässert!A3:S68,6,FALSE)</f>
        <v>6.5483870967741931</v>
      </c>
      <c r="G52" s="5">
        <f>VLOOKUP(A52,Dividende_je_Aktie!A3:S68,7,FALSE)/VLOOKUP(A52,Ergebnis_je_Aktie_verwässert!A3:S68,7,FALSE)</f>
        <v>2.3294117647058825</v>
      </c>
      <c r="H52" s="5">
        <f>VLOOKUP(A52,Dividende_je_Aktie!A3:S68,8,FALSE)/VLOOKUP(A52,Ergebnis_je_Aktie_verwässert!A3:S68,8,FALSE)</f>
        <v>2.1444444444444444</v>
      </c>
      <c r="I52" s="5">
        <f>VLOOKUP(A52,Dividende_je_Aktie!A3:S68,9,FALSE)/VLOOKUP(A52,Ergebnis_je_Aktie_verwässert!A3:S68,9,FALSE)</f>
        <v>1.4496124031007753</v>
      </c>
      <c r="J52" s="5">
        <f>VLOOKUP(A52,Dividende_je_Aktie!A3:S68,10,FALSE)/VLOOKUP(A52,Ergebnis_je_Aktie_verwässert!A3:S68,10,FALSE)</f>
        <v>0.78761061946902666</v>
      </c>
      <c r="K52" s="5">
        <f>VLOOKUP(A52,Dividende_je_Aktie!A3:S68,11,FALSE)/VLOOKUP(A52,Ergebnis_je_Aktie_verwässert!A3:S68,11,FALSE)</f>
        <v>0.87894736842105259</v>
      </c>
      <c r="L52" s="5">
        <f>VLOOKUP(A52,Dividende_je_Aktie!A3:S68,12,FALSE)/VLOOKUP(A52,Ergebnis_je_Aktie_verwässert!A3:S68,12,FALSE)</f>
        <v>0.75348837209302333</v>
      </c>
      <c r="M52" s="5">
        <f>VLOOKUP(A52,Dividende_je_Aktie!A3:S68,13,FALSE)/VLOOKUP(A52,Ergebnis_je_Aktie_verwässert!A3:S68,13,FALSE)</f>
        <v>0.61132075471698122</v>
      </c>
      <c r="N52" s="5">
        <f>VLOOKUP(A52,Dividende_je_Aktie!A3:S68,14,FALSE)/VLOOKUP(A52,Ergebnis_je_Aktie_verwässert!A3:S68,14,FALSE)</f>
        <v>0.55197132616487454</v>
      </c>
      <c r="O52" s="14">
        <f t="shared" si="0"/>
        <v>1.6577694149890252</v>
      </c>
      <c r="P52" s="4">
        <f t="shared" ca="1" si="1"/>
        <v>200</v>
      </c>
      <c r="Q52" s="4">
        <f ca="1">DAYS360(TODAY(),CONCATENATE("31.12.",Q2))</f>
        <v>160</v>
      </c>
      <c r="R52" s="14">
        <f t="shared" ca="1" si="2"/>
        <v>0.56918631519634699</v>
      </c>
      <c r="S52" s="5">
        <f t="shared" ca="1" si="3"/>
        <v>-0.65665531644513109</v>
      </c>
    </row>
    <row r="53" spans="1:19" x14ac:dyDescent="0.25">
      <c r="A53" t="s">
        <v>100</v>
      </c>
      <c r="B53" t="s">
        <v>101</v>
      </c>
      <c r="C53" s="5">
        <f>VLOOKUP(A53,Dividende_je_Aktie!A3:S68,3,FALSE)/VLOOKUP(A53,Ergebnis_je_Aktie_verwässert!A3:S68,3,FALSE)</f>
        <v>0.37044145873320539</v>
      </c>
      <c r="D53" s="5">
        <f>VLOOKUP(A53,Dividende_je_Aktie!A3:S68,4,FALSE)/VLOOKUP(A53,Ergebnis_je_Aktie_verwässert!A3:S68,4,FALSE)</f>
        <v>0.38524590163934425</v>
      </c>
      <c r="E53" s="5">
        <f>VLOOKUP(A53,Dividende_je_Aktie!A3:S68,5,FALSE)/VLOOKUP(A53,Ergebnis_je_Aktie_verwässert!A3:S68,5,FALSE)</f>
        <v>0.31673306772908372</v>
      </c>
      <c r="F53" s="5">
        <f>VLOOKUP(A53,Dividende_je_Aktie!A3:S68,6,FALSE)/VLOOKUP(A53,Ergebnis_je_Aktie_verwässert!A3:S68,6,FALSE)</f>
        <v>0.32300884955752213</v>
      </c>
      <c r="G53" s="5">
        <f>VLOOKUP(A53,Dividende_je_Aktie!A3:S68,7,FALSE)/VLOOKUP(A53,Ergebnis_je_Aktie_verwässert!A3:S68,7,FALSE)</f>
        <v>0.27069351230425054</v>
      </c>
      <c r="H53" s="5">
        <f>VLOOKUP(A53,Dividende_je_Aktie!A3:S68,8,FALSE)/VLOOKUP(A53,Ergebnis_je_Aktie_verwässert!A3:S68,8,FALSE)</f>
        <v>0.29459459459459458</v>
      </c>
      <c r="I53" s="5">
        <f>VLOOKUP(A53,Dividende_je_Aktie!A3:S68,9,FALSE)/VLOOKUP(A53,Ergebnis_je_Aktie_verwässert!A3:S68,9,FALSE)</f>
        <v>0.28023598820058992</v>
      </c>
      <c r="J53" s="5">
        <f>VLOOKUP(A53,Dividende_je_Aktie!A3:S68,10,FALSE)/VLOOKUP(A53,Ergebnis_je_Aktie_verwässert!A3:S68,10,FALSE)</f>
        <v>0.28115015974440893</v>
      </c>
      <c r="K53" s="5">
        <f>VLOOKUP(A53,Dividende_je_Aktie!A3:S68,11,FALSE)/VLOOKUP(A53,Ergebnis_je_Aktie_verwässert!A3:S68,11,FALSE)</f>
        <v>0.24723247232472326</v>
      </c>
      <c r="L53" s="5">
        <f>VLOOKUP(A53,Dividende_je_Aktie!A3:S68,12,FALSE)/VLOOKUP(A53,Ergebnis_je_Aktie_verwässert!A3:S68,12,FALSE)</f>
        <v>0.22388059701492535</v>
      </c>
      <c r="M53" s="5">
        <f>VLOOKUP(A53,Dividende_je_Aktie!A3:S68,13,FALSE)/VLOOKUP(A53,Ergebnis_je_Aktie_verwässert!A3:S68,13,FALSE)</f>
        <v>0.21576763485477177</v>
      </c>
      <c r="N53" s="5">
        <f>VLOOKUP(A53,Dividende_je_Aktie!A3:S68,14,FALSE)/VLOOKUP(A53,Ergebnis_je_Aktie_verwässert!A3:S68,14,FALSE)</f>
        <v>0.17391304347826086</v>
      </c>
      <c r="O53" s="14">
        <f t="shared" si="0"/>
        <v>0.26272099198031312</v>
      </c>
      <c r="P53" s="4">
        <f t="shared" ca="1" si="1"/>
        <v>200</v>
      </c>
      <c r="Q53" s="4">
        <f ca="1">DAYS360(TODAY(),CONCATENATE("31.12.",Q2))</f>
        <v>160</v>
      </c>
      <c r="R53" s="14">
        <f t="shared" ca="1" si="2"/>
        <v>0.37702121113593379</v>
      </c>
      <c r="S53" s="5">
        <f t="shared" ca="1" si="3"/>
        <v>0.43506313787131901</v>
      </c>
    </row>
    <row r="54" spans="1:19" x14ac:dyDescent="0.25">
      <c r="A54" t="s">
        <v>102</v>
      </c>
      <c r="B54" t="s">
        <v>103</v>
      </c>
      <c r="C54" s="5">
        <f>VLOOKUP(A54,Dividende_je_Aktie!A3:S68,3,FALSE)/VLOOKUP(A54,Ergebnis_je_Aktie_verwässert!A3:S68,3,FALSE)</f>
        <v>0.60273972602739723</v>
      </c>
      <c r="D54" s="5">
        <f>VLOOKUP(A54,Dividende_je_Aktie!A3:S68,4,FALSE)/VLOOKUP(A54,Ergebnis_je_Aktie_verwässert!A3:S68,4,FALSE)</f>
        <v>0.58476190476190471</v>
      </c>
      <c r="E54" s="5">
        <f>VLOOKUP(A54,Dividende_je_Aktie!A3:S68,5,FALSE)/VLOOKUP(A54,Ergebnis_je_Aktie_verwässert!A3:S68,5,FALSE)</f>
        <v>0.23509174311926601</v>
      </c>
      <c r="F54" s="5">
        <f>VLOOKUP(A54,Dividende_je_Aktie!A3:S68,6,FALSE)/VLOOKUP(A54,Ergebnis_je_Aktie_verwässert!A3:S68,6,FALSE)</f>
        <v>0.50112359550561791</v>
      </c>
      <c r="G54" s="5">
        <f>VLOOKUP(A54,Dividende_je_Aktie!A3:S68,7,FALSE)/VLOOKUP(A54,Ergebnis_je_Aktie_verwässert!A3:S68,7,FALSE)</f>
        <v>0.4269972451790634</v>
      </c>
      <c r="H54" s="5">
        <f>VLOOKUP(A54,Dividende_je_Aktie!A3:S68,8,FALSE)/VLOOKUP(A54,Ergebnis_je_Aktie_verwässert!A3:S68,8,FALSE)</f>
        <v>0.42800000000000005</v>
      </c>
      <c r="I54" s="5">
        <f>VLOOKUP(A54,Dividende_je_Aktie!A3:S68,9,FALSE)/VLOOKUP(A54,Ergebnis_je_Aktie_verwässert!A3:S68,9,FALSE)</f>
        <v>0.18965517241379312</v>
      </c>
      <c r="J54" s="5">
        <f>VLOOKUP(A54,Dividende_je_Aktie!A3:S68,10,FALSE)/VLOOKUP(A54,Ergebnis_je_Aktie_verwässert!A3:S68,10,FALSE)</f>
        <v>0.18134715025906736</v>
      </c>
      <c r="K54" s="5" t="e">
        <f>VLOOKUP(A54,Dividende_je_Aktie!A3:S68,11,FALSE)/VLOOKUP(A54,Ergebnis_je_Aktie_verwässert!A3:S68,11,FALSE)</f>
        <v>#DIV/0!</v>
      </c>
      <c r="L54" s="5" t="e">
        <f>VLOOKUP(A54,Dividende_je_Aktie!A3:S68,12,FALSE)/VLOOKUP(A54,Ergebnis_je_Aktie_verwässert!A3:S68,12,FALSE)</f>
        <v>#DIV/0!</v>
      </c>
      <c r="M54" s="5" t="e">
        <f>VLOOKUP(A54,Dividende_je_Aktie!A3:S68,13,FALSE)/VLOOKUP(A54,Ergebnis_je_Aktie_verwässert!A3:S68,13,FALSE)</f>
        <v>#DIV/0!</v>
      </c>
      <c r="N54" s="5" t="e">
        <f>VLOOKUP(A54,Dividende_je_Aktie!A3:S68,14,FALSE)/VLOOKUP(A54,Ergebnis_je_Aktie_verwässert!A3:S68,14,FALSE)</f>
        <v>#DIV/0!</v>
      </c>
      <c r="O54" s="14">
        <f t="shared" si="0"/>
        <v>0.32703581774613466</v>
      </c>
      <c r="P54" s="4">
        <f t="shared" ca="1" si="1"/>
        <v>200</v>
      </c>
      <c r="Q54" s="4">
        <f ca="1">DAYS360(TODAY(),CONCATENATE("31.12.",Q2))</f>
        <v>160</v>
      </c>
      <c r="R54" s="14">
        <f t="shared" ca="1" si="2"/>
        <v>0.59474958324273386</v>
      </c>
      <c r="S54" s="5">
        <f t="shared" ca="1" si="3"/>
        <v>0.81860686496552226</v>
      </c>
    </row>
    <row r="55" spans="1:19" x14ac:dyDescent="0.25">
      <c r="A55" t="s">
        <v>104</v>
      </c>
      <c r="B55" t="s">
        <v>105</v>
      </c>
      <c r="C55" s="5">
        <f>VLOOKUP(A55,Dividende_je_Aktie!A3:S68,3,FALSE)/VLOOKUP(A55,Ergebnis_je_Aktie_verwässert!A3:S68,3,FALSE)</f>
        <v>0.48591971240263632</v>
      </c>
      <c r="D55" s="5">
        <f>VLOOKUP(A55,Dividende_je_Aktie!A3:S68,4,FALSE)/VLOOKUP(A55,Ergebnis_je_Aktie_verwässert!A3:S68,4,FALSE)</f>
        <v>0.50240880935994492</v>
      </c>
      <c r="E55" s="5">
        <f>VLOOKUP(A55,Dividende_je_Aktie!A3:S68,5,FALSE)/VLOOKUP(A55,Ergebnis_je_Aktie_verwässert!A3:S68,5,FALSE)</f>
        <v>0.49467275494672752</v>
      </c>
      <c r="F55" s="5">
        <f>VLOOKUP(A55,Dividende_je_Aktie!A3:S68,6,FALSE)/VLOOKUP(A55,Ergebnis_je_Aktie_verwässert!A3:S68,6,FALSE)</f>
        <v>0.48441449031171019</v>
      </c>
      <c r="G55" s="5">
        <f>VLOOKUP(A55,Dividende_je_Aktie!A3:S68,7,FALSE)/VLOOKUP(A55,Ergebnis_je_Aktie_verwässert!A3:S68,7,FALSE)</f>
        <v>0.46382189239332094</v>
      </c>
      <c r="H55" s="5">
        <f>VLOOKUP(A55,Dividende_je_Aktie!A3:S68,8,FALSE)/VLOOKUP(A55,Ergebnis_je_Aktie_verwässert!A3:S68,8,FALSE)</f>
        <v>0.42654028436018959</v>
      </c>
      <c r="I55" s="5">
        <f>VLOOKUP(A55,Dividende_je_Aktie!A3:S68,9,FALSE)/VLOOKUP(A55,Ergebnis_je_Aktie_verwässert!A3:S68,9,FALSE)</f>
        <v>0.47009049241979084</v>
      </c>
      <c r="J55" s="5">
        <f>VLOOKUP(A55,Dividende_je_Aktie!A3:S68,10,FALSE)/VLOOKUP(A55,Ergebnis_je_Aktie_verwässert!A3:S68,10,FALSE)</f>
        <v>0.31578947368421051</v>
      </c>
      <c r="K55" s="5">
        <f>VLOOKUP(A55,Dividende_je_Aktie!A3:S68,11,FALSE)/VLOOKUP(A55,Ergebnis_je_Aktie_verwässert!A3:S68,11,FALSE)</f>
        <v>0.30247479376718606</v>
      </c>
      <c r="L55" s="5">
        <f>VLOOKUP(A55,Dividende_je_Aktie!A3:S68,12,FALSE)/VLOOKUP(A55,Ergebnis_je_Aktie_verwässert!A3:S68,12,FALSE)</f>
        <v>0.29852366478506293</v>
      </c>
      <c r="M55" s="5">
        <f>VLOOKUP(A55,Dividende_je_Aktie!A3:S68,13,FALSE)/VLOOKUP(A55,Ergebnis_je_Aktie_verwässert!A3:S68,13,FALSE)</f>
        <v>0.29289247591772977</v>
      </c>
      <c r="N55" s="5">
        <f>VLOOKUP(A55,Dividende_je_Aktie!A3:S68,14,FALSE)/VLOOKUP(A55,Ergebnis_je_Aktie_verwässert!A3:S68,14,FALSE)</f>
        <v>0.25974025974025972</v>
      </c>
      <c r="O55" s="14">
        <f t="shared" si="0"/>
        <v>0.38089605823261879</v>
      </c>
      <c r="P55" s="4">
        <f t="shared" ca="1" si="1"/>
        <v>200</v>
      </c>
      <c r="Q55" s="4">
        <f ca="1">DAYS360(TODAY(),CONCATENATE("31.12.",Q2))</f>
        <v>160</v>
      </c>
      <c r="R55" s="14">
        <f t="shared" ca="1" si="2"/>
        <v>0.49324819993921787</v>
      </c>
      <c r="S55" s="5">
        <f t="shared" ca="1" si="3"/>
        <v>0.29496798215219111</v>
      </c>
    </row>
    <row r="56" spans="1:19" x14ac:dyDescent="0.25">
      <c r="A56" t="s">
        <v>106</v>
      </c>
      <c r="B56" t="s">
        <v>107</v>
      </c>
      <c r="C56" s="5">
        <f>VLOOKUP(A56,Dividende_je_Aktie!A3:S68,3,FALSE)/VLOOKUP(A56,Ergebnis_je_Aktie_verwässert!A3:S68,3,FALSE)</f>
        <v>0.56194690265486724</v>
      </c>
      <c r="D56" s="5">
        <f>VLOOKUP(A56,Dividende_je_Aktie!A3:S68,4,FALSE)/VLOOKUP(A56,Ergebnis_je_Aktie_verwässert!A3:S68,4,FALSE)</f>
        <v>0.60103626943005173</v>
      </c>
      <c r="E56" s="5">
        <f>VLOOKUP(A56,Dividende_je_Aktie!A3:S68,5,FALSE)/VLOOKUP(A56,Ergebnis_je_Aktie_verwässert!A3:S68,5,FALSE)</f>
        <v>0.63048368953880762</v>
      </c>
      <c r="F56" s="5">
        <f>VLOOKUP(A56,Dividende_je_Aktie!A3:S68,6,FALSE)/VLOOKUP(A56,Ergebnis_je_Aktie_verwässert!A3:S68,6,FALSE)</f>
        <v>0.51082677165354329</v>
      </c>
      <c r="G56" s="5">
        <f>VLOOKUP(A56,Dividende_je_Aktie!A3:S68,7,FALSE)/VLOOKUP(A56,Ergebnis_je_Aktie_verwässert!A3:S68,7,FALSE)</f>
        <v>0.50953206239168114</v>
      </c>
      <c r="H56" s="5">
        <f>VLOOKUP(A56,Dividende_je_Aktie!A3:S68,8,FALSE)/VLOOKUP(A56,Ergebnis_je_Aktie_verwässert!A3:S68,8,FALSE)</f>
        <v>0.50967311541027349</v>
      </c>
      <c r="I56" s="5">
        <f>VLOOKUP(A56,Dividende_je_Aktie!A3:S68,9,FALSE)/VLOOKUP(A56,Ergebnis_je_Aktie_verwässert!A3:S68,9,FALSE)</f>
        <v>0.38372093023255816</v>
      </c>
      <c r="J56" s="5">
        <f>VLOOKUP(A56,Dividende_je_Aktie!A3:S68,10,FALSE)/VLOOKUP(A56,Ergebnis_je_Aktie_verwässert!A3:S68,10,FALSE)</f>
        <v>0.36021872863978122</v>
      </c>
      <c r="K56" s="5">
        <f>VLOOKUP(A56,Dividende_je_Aktie!A3:S68,11,FALSE)/VLOOKUP(A56,Ergebnis_je_Aktie_verwässert!A3:S68,11,FALSE)</f>
        <v>0.41681260945709281</v>
      </c>
      <c r="L56" s="5">
        <f>VLOOKUP(A56,Dividende_je_Aktie!A3:S68,12,FALSE)/VLOOKUP(A56,Ergebnis_je_Aktie_verwässert!A3:S68,12,FALSE)</f>
        <v>0.41574803149606304</v>
      </c>
      <c r="M56" s="5">
        <f>VLOOKUP(A56,Dividende_je_Aktie!A3:S68,13,FALSE)/VLOOKUP(A56,Ergebnis_je_Aktie_verwässert!A3:S68,13,FALSE)</f>
        <v>0</v>
      </c>
      <c r="N56" s="5">
        <f>VLOOKUP(A56,Dividende_je_Aktie!A3:S68,14,FALSE)/VLOOKUP(A56,Ergebnis_je_Aktie_verwässert!A3:S68,14,FALSE)</f>
        <v>0</v>
      </c>
      <c r="O56" s="14">
        <f t="shared" si="0"/>
        <v>0.46712699235247507</v>
      </c>
      <c r="P56" s="4">
        <f t="shared" ca="1" si="1"/>
        <v>200</v>
      </c>
      <c r="Q56" s="4">
        <f ca="1">DAYS360(TODAY(),CONCATENATE("31.12.",Q2))</f>
        <v>160</v>
      </c>
      <c r="R56" s="14">
        <f t="shared" ca="1" si="2"/>
        <v>0.57931995455494922</v>
      </c>
      <c r="S56" s="5">
        <f t="shared" ca="1" si="3"/>
        <v>0.24017657733171172</v>
      </c>
    </row>
    <row r="57" spans="1:19" x14ac:dyDescent="0.25">
      <c r="A57" t="s">
        <v>108</v>
      </c>
      <c r="B57" t="s">
        <v>109</v>
      </c>
      <c r="C57" s="5">
        <f>VLOOKUP(A57,Dividende_je_Aktie!A3:S68,3,FALSE)/VLOOKUP(A57,Ergebnis_je_Aktie_verwässert!A3:S68,3,FALSE)</f>
        <v>0.31788079470198671</v>
      </c>
      <c r="D57" s="5">
        <f>VLOOKUP(A57,Dividende_je_Aktie!A3:S68,4,FALSE)/VLOOKUP(A57,Ergebnis_je_Aktie_verwässert!A3:S68,4,FALSE)</f>
        <v>0.31566265060240961</v>
      </c>
      <c r="E57" s="5">
        <f>VLOOKUP(A57,Dividende_je_Aktie!A3:S68,5,FALSE)/VLOOKUP(A57,Ergebnis_je_Aktie_verwässert!A3:S68,5,FALSE)</f>
        <v>0.33242506811989103</v>
      </c>
      <c r="F57" s="5">
        <f>VLOOKUP(A57,Dividende_je_Aktie!A3:S68,6,FALSE)/VLOOKUP(A57,Ergebnis_je_Aktie_verwässert!A3:S68,6,FALSE)</f>
        <v>0.27220630372492832</v>
      </c>
      <c r="G57" s="5">
        <f>VLOOKUP(A57,Dividende_je_Aktie!A3:S68,7,FALSE)/VLOOKUP(A57,Ergebnis_je_Aktie_verwässert!A3:S68,7,FALSE)</f>
        <v>0.27681660899653981</v>
      </c>
      <c r="H57" s="5">
        <f>VLOOKUP(A57,Dividende_je_Aktie!A3:S68,8,FALSE)/VLOOKUP(A57,Ergebnis_je_Aktie_verwässert!A3:S68,8,FALSE)</f>
        <v>0.27906976744186046</v>
      </c>
      <c r="I57" s="5">
        <f>VLOOKUP(A57,Dividende_je_Aktie!A3:S68,9,FALSE)/VLOOKUP(A57,Ergebnis_je_Aktie_verwässert!A3:S68,9,FALSE)</f>
        <v>0.37857142857142861</v>
      </c>
      <c r="J57" s="5">
        <f>VLOOKUP(A57,Dividende_je_Aktie!A3:S68,10,FALSE)/VLOOKUP(A57,Ergebnis_je_Aktie_verwässert!A3:S68,10,FALSE)</f>
        <v>0.1872791519434629</v>
      </c>
      <c r="K57" s="5">
        <f>VLOOKUP(A57,Dividende_je_Aktie!A3:S68,11,FALSE)/VLOOKUP(A57,Ergebnis_je_Aktie_verwässert!A3:S68,11,FALSE)</f>
        <v>0.24766355140186916</v>
      </c>
      <c r="L57" s="5">
        <f>VLOOKUP(A57,Dividende_je_Aktie!A3:S68,12,FALSE)/VLOOKUP(A57,Ergebnis_je_Aktie_verwässert!A3:S68,12,FALSE)</f>
        <v>0.25125628140703515</v>
      </c>
      <c r="M57" s="5">
        <f>VLOOKUP(A57,Dividende_je_Aktie!A3:S68,13,FALSE)/VLOOKUP(A57,Ergebnis_je_Aktie_verwässert!A3:S68,13,FALSE)</f>
        <v>0.25423728813559321</v>
      </c>
      <c r="N57" s="5">
        <f>VLOOKUP(A57,Dividende_je_Aktie!A3:S68,14,FALSE)/VLOOKUP(A57,Ergebnis_je_Aktie_verwässert!A3:S68,14,FALSE)</f>
        <v>0.10643564356435643</v>
      </c>
      <c r="O57" s="14">
        <f t="shared" si="0"/>
        <v>0.25859610933069654</v>
      </c>
      <c r="P57" s="4">
        <f t="shared" ca="1" si="1"/>
        <v>200</v>
      </c>
      <c r="Q57" s="4">
        <f ca="1">DAYS360(TODAY(),CONCATENATE("31.12.",Q2))</f>
        <v>160</v>
      </c>
      <c r="R57" s="14">
        <f t="shared" ca="1" si="2"/>
        <v>0.31689495287995245</v>
      </c>
      <c r="S57" s="5">
        <f t="shared" ca="1" si="3"/>
        <v>0.22544362210300117</v>
      </c>
    </row>
    <row r="58" spans="1:19" x14ac:dyDescent="0.25">
      <c r="A58" t="s">
        <v>110</v>
      </c>
      <c r="B58" t="s">
        <v>111</v>
      </c>
      <c r="C58" s="5">
        <f>VLOOKUP(A58,Dividende_je_Aktie!A3:S68,3,FALSE)/VLOOKUP(A58,Ergebnis_je_Aktie_verwässert!A3:S68,3,FALSE)</f>
        <v>0.50423011844331644</v>
      </c>
      <c r="D58" s="5">
        <f>VLOOKUP(A58,Dividende_je_Aktie!A3:S68,4,FALSE)/VLOOKUP(A58,Ergebnis_je_Aktie_verwässert!A3:S68,4,FALSE)</f>
        <v>0.40512048192771083</v>
      </c>
      <c r="E58" s="5">
        <f>VLOOKUP(A58,Dividende_je_Aktie!A3:S68,5,FALSE)/VLOOKUP(A58,Ergebnis_je_Aktie_verwässert!A3:S68,5,FALSE)</f>
        <v>0.48732943469785578</v>
      </c>
      <c r="F58" s="5">
        <f>VLOOKUP(A58,Dividende_je_Aktie!A3:S68,6,FALSE)/VLOOKUP(A58,Ergebnis_je_Aktie_verwässert!A3:S68,6,FALSE)</f>
        <v>0.46843177189409363</v>
      </c>
      <c r="G58" s="5">
        <f>VLOOKUP(A58,Dividende_je_Aktie!A3:S68,7,FALSE)/VLOOKUP(A58,Ergebnis_je_Aktie_verwässert!A3:S68,7,FALSE)</f>
        <v>0.46296296296296291</v>
      </c>
      <c r="H58" s="5">
        <f>VLOOKUP(A58,Dividende_je_Aktie!A3:S68,8,FALSE)/VLOOKUP(A58,Ergebnis_je_Aktie_verwässert!A3:S68,8,FALSE)</f>
        <v>0.44887780548628431</v>
      </c>
      <c r="I58" s="5">
        <f>VLOOKUP(A58,Dividende_je_Aktie!A3:S68,9,FALSE)/VLOOKUP(A58,Ergebnis_je_Aktie_verwässert!A3:S68,9,FALSE)</f>
        <v>0.43859649122807021</v>
      </c>
      <c r="J58" s="5">
        <f>VLOOKUP(A58,Dividende_je_Aktie!A3:S68,10,FALSE)/VLOOKUP(A58,Ergebnis_je_Aktie_verwässert!A3:S68,10,FALSE)</f>
        <v>0.41260744985673348</v>
      </c>
      <c r="K58" s="5">
        <f>VLOOKUP(A58,Dividende_je_Aktie!A3:S68,11,FALSE)/VLOOKUP(A58,Ergebnis_je_Aktie_verwässert!A3:S68,11,FALSE)</f>
        <v>0.4107142857142857</v>
      </c>
      <c r="L58" s="5">
        <f>VLOOKUP(A58,Dividende_je_Aktie!A3:S68,12,FALSE)/VLOOKUP(A58,Ergebnis_je_Aktie_verwässert!A3:S68,12,FALSE)</f>
        <v>0.39597315436241609</v>
      </c>
      <c r="M58" s="5">
        <f>VLOOKUP(A58,Dividende_je_Aktie!A3:S68,13,FALSE)/VLOOKUP(A58,Ergebnis_je_Aktie_verwässert!A3:S68,13,FALSE)</f>
        <v>0.38461538461538458</v>
      </c>
      <c r="N58" s="5">
        <f>VLOOKUP(A58,Dividende_je_Aktie!A3:S68,14,FALSE)/VLOOKUP(A58,Ergebnis_je_Aktie_verwässert!A3:S68,14,FALSE)</f>
        <v>0.33333333333333331</v>
      </c>
      <c r="O58" s="14">
        <f t="shared" si="0"/>
        <v>0.42434420741514201</v>
      </c>
      <c r="P58" s="4">
        <f t="shared" ca="1" si="1"/>
        <v>200</v>
      </c>
      <c r="Q58" s="4">
        <f ca="1">DAYS360(TODAY(),CONCATENATE("31.12.",Q2))</f>
        <v>160</v>
      </c>
      <c r="R58" s="14">
        <f t="shared" ca="1" si="2"/>
        <v>0.46018139110304723</v>
      </c>
      <c r="S58" s="5">
        <f t="shared" ca="1" si="3"/>
        <v>8.4453099775308571E-2</v>
      </c>
    </row>
    <row r="59" spans="1:19" x14ac:dyDescent="0.25">
      <c r="A59" t="s">
        <v>112</v>
      </c>
      <c r="B59" t="s">
        <v>113</v>
      </c>
      <c r="C59" s="5">
        <f>VLOOKUP(A59,Dividende_je_Aktie!A3:S68,3,FALSE)/VLOOKUP(A59,Ergebnis_je_Aktie_verwässert!A3:S68,3,FALSE)</f>
        <v>0.68089887640449431</v>
      </c>
      <c r="D59" s="5">
        <f>VLOOKUP(A59,Dividende_je_Aktie!A3:S68,4,FALSE)/VLOOKUP(A59,Ergebnis_je_Aktie_verwässert!A3:S68,4,FALSE)</f>
        <v>0.75000000000000011</v>
      </c>
      <c r="E59" s="5">
        <f>VLOOKUP(A59,Dividende_je_Aktie!A3:S68,5,FALSE)/VLOOKUP(A59,Ergebnis_je_Aktie_verwässert!A3:S68,5,FALSE)</f>
        <v>1.0071942446043165</v>
      </c>
      <c r="F59" s="5">
        <f>VLOOKUP(A59,Dividende_je_Aktie!A3:S68,6,FALSE)/VLOOKUP(A59,Ergebnis_je_Aktie_verwässert!A3:S68,6,FALSE)</f>
        <v>0.74064171122994649</v>
      </c>
      <c r="G59" s="5">
        <f>VLOOKUP(A59,Dividende_je_Aktie!A3:S68,7,FALSE)/VLOOKUP(A59,Ergebnis_je_Aktie_verwässert!A3:S68,7,FALSE)</f>
        <v>0.61771561771561767</v>
      </c>
      <c r="H59" s="5">
        <f>VLOOKUP(A59,Dividende_je_Aktie!A3:S68,8,FALSE)/VLOOKUP(A59,Ergebnis_je_Aktie_verwässert!A3:S68,8,FALSE)</f>
        <v>0.59808612440191389</v>
      </c>
      <c r="I59" s="5">
        <f>VLOOKUP(A59,Dividende_je_Aktie!A3:S68,9,FALSE)/VLOOKUP(A59,Ergebnis_je_Aktie_verwässert!A3:S68,9,FALSE)</f>
        <v>0.59553349875930517</v>
      </c>
      <c r="J59" s="5">
        <f>VLOOKUP(A59,Dividende_je_Aktie!A3:S68,10,FALSE)/VLOOKUP(A59,Ergebnis_je_Aktie_verwässert!A3:S68,10,FALSE)</f>
        <v>0.74829931972789121</v>
      </c>
      <c r="K59" s="5">
        <f>VLOOKUP(A59,Dividende_je_Aktie!A3:S68,11,FALSE)/VLOOKUP(A59,Ergebnis_je_Aktie_verwässert!A3:S68,11,FALSE)</f>
        <v>0.53213367609254492</v>
      </c>
      <c r="L59" s="5">
        <f>VLOOKUP(A59,Dividende_je_Aktie!A3:S68,12,FALSE)/VLOOKUP(A59,Ergebnis_je_Aktie_verwässert!A3:S68,12,FALSE)</f>
        <v>0.59322033898305082</v>
      </c>
      <c r="M59" s="5">
        <f>VLOOKUP(A59,Dividende_je_Aktie!A3:S68,13,FALSE)/VLOOKUP(A59,Ergebnis_je_Aktie_verwässert!A3:S68,13,FALSE)</f>
        <v>0.90476190476190477</v>
      </c>
      <c r="N59" s="5">
        <f>VLOOKUP(A59,Dividende_je_Aktie!A3:S68,14,FALSE)/VLOOKUP(A59,Ergebnis_je_Aktie_verwässert!A3:S68,14,FALSE)</f>
        <v>-0.30690537084398972</v>
      </c>
      <c r="O59" s="14">
        <f t="shared" si="0"/>
        <v>0.70417627069738797</v>
      </c>
      <c r="P59" s="4">
        <f t="shared" ca="1" si="1"/>
        <v>200</v>
      </c>
      <c r="Q59" s="4">
        <f ca="1">DAYS360(TODAY(),CONCATENATE("31.12.",Q2))</f>
        <v>160</v>
      </c>
      <c r="R59" s="14">
        <f t="shared" ca="1" si="2"/>
        <v>0.71161048689138573</v>
      </c>
      <c r="S59" s="5">
        <f t="shared" ca="1" si="3"/>
        <v>1.0557322794525925E-2</v>
      </c>
    </row>
    <row r="60" spans="1:19" x14ac:dyDescent="0.25">
      <c r="A60" t="s">
        <v>114</v>
      </c>
      <c r="B60" t="s">
        <v>115</v>
      </c>
      <c r="C60" s="5">
        <f>VLOOKUP(A60,Dividende_je_Aktie!A3:S68,3,FALSE)/VLOOKUP(A60,Ergebnis_je_Aktie_verwässert!A3:S68,3,FALSE)</f>
        <v>0.52666666666666673</v>
      </c>
      <c r="D60" s="5">
        <f>VLOOKUP(A60,Dividende_je_Aktie!A3:S68,4,FALSE)/VLOOKUP(A60,Ergebnis_je_Aktie_verwässert!A3:S68,4,FALSE)</f>
        <v>0.51780264496439476</v>
      </c>
      <c r="E60" s="5">
        <f>VLOOKUP(A60,Dividende_je_Aktie!A3:S68,5,FALSE)/VLOOKUP(A60,Ergebnis_je_Aktie_verwässert!A3:S68,5,FALSE)</f>
        <v>0.47474747474747475</v>
      </c>
      <c r="F60" s="5">
        <f>VLOOKUP(A60,Dividende_je_Aktie!A3:S68,6,FALSE)/VLOOKUP(A60,Ergebnis_je_Aktie_verwässert!A3:S68,6,FALSE)</f>
        <v>0.5714285714285714</v>
      </c>
      <c r="G60" s="5">
        <f>VLOOKUP(A60,Dividende_je_Aktie!A3:S68,7,FALSE)/VLOOKUP(A60,Ergebnis_je_Aktie_verwässert!A3:S68,7,FALSE)</f>
        <v>0.52631578947368418</v>
      </c>
      <c r="H60" s="5">
        <f>VLOOKUP(A60,Dividende_je_Aktie!A3:S68,8,FALSE)/VLOOKUP(A60,Ergebnis_je_Aktie_verwässert!A3:S68,8,FALSE)</f>
        <v>0.57575757575757569</v>
      </c>
      <c r="I60" s="5">
        <f>VLOOKUP(A60,Dividende_je_Aktie!A3:S68,9,FALSE)/VLOOKUP(A60,Ergebnis_je_Aktie_verwässert!A3:S68,9,FALSE)</f>
        <v>0.55384615384615377</v>
      </c>
      <c r="J60" s="5">
        <f>VLOOKUP(A60,Dividende_je_Aktie!A3:S68,10,FALSE)/VLOOKUP(A60,Ergebnis_je_Aktie_verwässert!A3:S68,10,FALSE)</f>
        <v>0.57627118644067798</v>
      </c>
      <c r="K60" s="5">
        <f>VLOOKUP(A60,Dividende_je_Aktie!A3:S68,11,FALSE)/VLOOKUP(A60,Ergebnis_je_Aktie_verwässert!A3:S68,11,FALSE)</f>
        <v>0.6</v>
      </c>
      <c r="L60" s="5">
        <f>VLOOKUP(A60,Dividende_je_Aktie!A3:S68,12,FALSE)/VLOOKUP(A60,Ergebnis_je_Aktie_verwässert!A3:S68,12,FALSE)</f>
        <v>0.46268656716417905</v>
      </c>
      <c r="M60" s="5">
        <f>VLOOKUP(A60,Dividende_je_Aktie!A3:S68,13,FALSE)/VLOOKUP(A60,Ergebnis_je_Aktie_verwässert!A3:S68,13,FALSE)</f>
        <v>0.65217391304347816</v>
      </c>
      <c r="N60" s="5">
        <f>VLOOKUP(A60,Dividende_je_Aktie!A3:S68,14,FALSE)/VLOOKUP(A60,Ergebnis_je_Aktie_verwässert!A3:S68,14,FALSE)</f>
        <v>0.60869565217391308</v>
      </c>
      <c r="O60" s="14">
        <f t="shared" si="0"/>
        <v>0.56019228840757074</v>
      </c>
      <c r="P60" s="4">
        <f t="shared" ca="1" si="1"/>
        <v>200</v>
      </c>
      <c r="Q60" s="4">
        <f ca="1">DAYS360(TODAY(),CONCATENATE("31.12.",Q2))</f>
        <v>160</v>
      </c>
      <c r="R60" s="14">
        <f t="shared" ca="1" si="2"/>
        <v>0.52272710146565693</v>
      </c>
      <c r="S60" s="5">
        <f t="shared" ca="1" si="3"/>
        <v>-6.6879155099428655E-2</v>
      </c>
    </row>
    <row r="61" spans="1:19" x14ac:dyDescent="0.25">
      <c r="A61" t="s">
        <v>116</v>
      </c>
      <c r="B61" t="s">
        <v>117</v>
      </c>
      <c r="C61" s="5">
        <f>VLOOKUP(A61,Dividende_je_Aktie!A3:S68,3,FALSE)/VLOOKUP(A61,Ergebnis_je_Aktie_verwässert!A3:S68,3,FALSE)</f>
        <v>0.48535564853556479</v>
      </c>
      <c r="D61" s="5">
        <f>VLOOKUP(A61,Dividende_je_Aktie!A3:S68,4,FALSE)/VLOOKUP(A61,Ergebnis_je_Aktie_verwässert!A3:S68,4,FALSE)</f>
        <v>0.50239234449760772</v>
      </c>
      <c r="E61" s="5">
        <f>VLOOKUP(A61,Dividende_je_Aktie!A3:S68,5,FALSE)/VLOOKUP(A61,Ergebnis_je_Aktie_verwässert!A3:S68,5,FALSE)</f>
        <v>0.49509803921568629</v>
      </c>
      <c r="F61" s="5">
        <f>VLOOKUP(A61,Dividende_je_Aktie!A3:S68,6,FALSE)/VLOOKUP(A61,Ergebnis_je_Aktie_verwässert!A3:S68,6,FALSE)</f>
        <v>0.34469696969696967</v>
      </c>
      <c r="G61" s="5">
        <f>VLOOKUP(A61,Dividende_je_Aktie!A3:S68,7,FALSE)/VLOOKUP(A61,Ergebnis_je_Aktie_verwässert!A3:S68,7,FALSE)</f>
        <v>0.53289473684210531</v>
      </c>
      <c r="H61" s="5">
        <f>VLOOKUP(A61,Dividende_je_Aktie!A3:S68,8,FALSE)/VLOOKUP(A61,Ergebnis_je_Aktie_verwässert!A3:S68,8,FALSE)</f>
        <v>0.55737704918032793</v>
      </c>
      <c r="I61" s="5">
        <f>VLOOKUP(A61,Dividende_je_Aktie!A3:S68,9,FALSE)/VLOOKUP(A61,Ergebnis_je_Aktie_verwässert!A3:S68,9,FALSE)</f>
        <v>0.46399999999999997</v>
      </c>
      <c r="J61" s="5">
        <f>VLOOKUP(A61,Dividende_je_Aktie!A3:S68,10,FALSE)/VLOOKUP(A61,Ergebnis_je_Aktie_verwässert!A3:S68,10,FALSE)</f>
        <v>0.43283582089552231</v>
      </c>
      <c r="K61" s="5">
        <f>VLOOKUP(A61,Dividende_je_Aktie!A3:S68,11,FALSE)/VLOOKUP(A61,Ergebnis_je_Aktie_verwässert!A3:S68,11,FALSE)</f>
        <v>0.45454545454545453</v>
      </c>
      <c r="L61" s="5" t="e">
        <f>VLOOKUP(A61,Dividende_je_Aktie!A3:S68,12,FALSE)/VLOOKUP(A61,Ergebnis_je_Aktie_verwässert!A3:S68,12,FALSE)</f>
        <v>#DIV/0!</v>
      </c>
      <c r="M61" s="5" t="e">
        <f>VLOOKUP(A61,Dividende_je_Aktie!A3:S68,13,FALSE)/VLOOKUP(A61,Ergebnis_je_Aktie_verwässert!A3:S68,13,FALSE)</f>
        <v>#DIV/0!</v>
      </c>
      <c r="N61" s="5" t="e">
        <f>VLOOKUP(A61,Dividende_je_Aktie!A3:S68,14,FALSE)/VLOOKUP(A61,Ergebnis_je_Aktie_verwässert!A3:S68,14,FALSE)</f>
        <v>#DIV/0!</v>
      </c>
      <c r="O61" s="14">
        <f t="shared" si="0"/>
        <v>0.4687782957680095</v>
      </c>
      <c r="P61" s="4">
        <f t="shared" ca="1" si="1"/>
        <v>200</v>
      </c>
      <c r="Q61" s="4">
        <f ca="1">DAYS360(TODAY(),CONCATENATE("31.12.",Q2))</f>
        <v>160</v>
      </c>
      <c r="R61" s="14">
        <f t="shared" ca="1" si="2"/>
        <v>0.49292751340758389</v>
      </c>
      <c r="S61" s="5">
        <f t="shared" ca="1" si="3"/>
        <v>5.1515221283891188E-2</v>
      </c>
    </row>
    <row r="62" spans="1:19" x14ac:dyDescent="0.25">
      <c r="A62" t="s">
        <v>118</v>
      </c>
      <c r="B62" t="s">
        <v>119</v>
      </c>
      <c r="C62" s="5">
        <f>VLOOKUP(A62,Dividende_je_Aktie!A3:S68,3,FALSE)/VLOOKUP(A62,Ergebnis_je_Aktie_verwässert!A3:S68,3,FALSE)</f>
        <v>0.85729166666666667</v>
      </c>
      <c r="D62" s="5">
        <f>VLOOKUP(A62,Dividende_je_Aktie!A3:S68,4,FALSE)/VLOOKUP(A62,Ergebnis_je_Aktie_verwässert!A3:S68,4,FALSE)</f>
        <v>0.92468134414831993</v>
      </c>
      <c r="E62" s="5">
        <f>VLOOKUP(A62,Dividende_je_Aktie!A3:S68,5,FALSE)/VLOOKUP(A62,Ergebnis_je_Aktie_verwässert!A3:S68,5,FALSE)</f>
        <v>0.70270270270270263</v>
      </c>
      <c r="F62" s="5">
        <f>VLOOKUP(A62,Dividende_je_Aktie!A3:S68,6,FALSE)/VLOOKUP(A62,Ergebnis_je_Aktie_verwässert!A3:S68,6,FALSE)</f>
        <v>0.80434782608695643</v>
      </c>
      <c r="G62" s="5">
        <f>VLOOKUP(A62,Dividende_je_Aktie!A3:S68,7,FALSE)/VLOOKUP(A62,Ergebnis_je_Aktie_verwässert!A3:S68,7,FALSE)</f>
        <v>0.67961165048543681</v>
      </c>
      <c r="H62" s="5">
        <f>VLOOKUP(A62,Dividende_je_Aktie!A3:S68,8,FALSE)/VLOOKUP(A62,Ergebnis_je_Aktie_verwässert!A3:S68,8,FALSE)</f>
        <v>2.03125</v>
      </c>
      <c r="I62" s="5">
        <f>VLOOKUP(A62,Dividende_je_Aktie!A3:S68,9,FALSE)/VLOOKUP(A62,Ergebnis_je_Aktie_verwässert!A3:S68,9,FALSE)</f>
        <v>0.56481481481481477</v>
      </c>
      <c r="J62" s="5">
        <f>VLOOKUP(A62,Dividende_je_Aktie!A3:S68,10,FALSE)/VLOOKUP(A62,Ergebnis_je_Aktie_verwässert!A3:S68,10,FALSE)</f>
        <v>0.64772727272727271</v>
      </c>
      <c r="K62" s="5">
        <f>VLOOKUP(A62,Dividende_je_Aktie!A3:S68,11,FALSE)/VLOOKUP(A62,Ergebnis_je_Aktie_verwässert!A3:S68,11,FALSE)</f>
        <v>0.56382978723404265</v>
      </c>
      <c r="L62" s="5">
        <f>VLOOKUP(A62,Dividende_je_Aktie!A3:S68,12,FALSE)/VLOOKUP(A62,Ergebnis_je_Aktie_verwässert!A3:S68,12,FALSE)</f>
        <v>0.50526315789473686</v>
      </c>
      <c r="M62" s="5">
        <f>VLOOKUP(A62,Dividende_je_Aktie!A3:S68,13,FALSE)/VLOOKUP(A62,Ergebnis_je_Aktie_verwässert!A3:S68,13,FALSE)</f>
        <v>0.53658536585365857</v>
      </c>
      <c r="N62" s="5">
        <f>VLOOKUP(A62,Dividende_je_Aktie!A3:S68,14,FALSE)/VLOOKUP(A62,Ergebnis_je_Aktie_verwässert!A3:S68,14,FALSE)</f>
        <v>0.55999999999999994</v>
      </c>
      <c r="O62" s="14">
        <f t="shared" si="0"/>
        <v>0.75961325777996214</v>
      </c>
      <c r="P62" s="4">
        <f t="shared" ca="1" si="1"/>
        <v>200</v>
      </c>
      <c r="Q62" s="4">
        <f ca="1">DAYS360(TODAY(),CONCATENATE("31.12.",Q2))</f>
        <v>160</v>
      </c>
      <c r="R62" s="14">
        <f t="shared" ca="1" si="2"/>
        <v>0.88724263443629026</v>
      </c>
      <c r="S62" s="5">
        <f t="shared" ca="1" si="3"/>
        <v>0.16801889033550621</v>
      </c>
    </row>
    <row r="63" spans="1:19" x14ac:dyDescent="0.25">
      <c r="A63" t="s">
        <v>120</v>
      </c>
      <c r="B63" t="s">
        <v>121</v>
      </c>
      <c r="C63" s="5">
        <f>VLOOKUP(A63,Dividende_je_Aktie!A3:S68,3,FALSE)/VLOOKUP(A63,Ergebnis_je_Aktie_verwässert!A3:S68,3,FALSE)</f>
        <v>0.53136531365313655</v>
      </c>
      <c r="D63" s="5">
        <f>VLOOKUP(A63,Dividende_je_Aktie!A3:S68,4,FALSE)/VLOOKUP(A63,Ergebnis_je_Aktie_verwässert!A3:S68,4,FALSE)</f>
        <v>0.5330739299610896</v>
      </c>
      <c r="E63" s="5">
        <f>VLOOKUP(A63,Dividende_je_Aktie!A3:S68,5,FALSE)/VLOOKUP(A63,Ergebnis_je_Aktie_verwässert!A3:S68,5,FALSE)</f>
        <v>0.57322175732217573</v>
      </c>
      <c r="F63" s="5">
        <f>VLOOKUP(A63,Dividende_je_Aktie!A3:S68,6,FALSE)/VLOOKUP(A63,Ergebnis_je_Aktie_verwässert!A3:S68,6,FALSE)</f>
        <v>0.53600000000000003</v>
      </c>
      <c r="G63" s="5">
        <f>VLOOKUP(A63,Dividende_je_Aktie!A3:S68,7,FALSE)/VLOOKUP(A63,Ergebnis_je_Aktie_verwässert!A3:S68,7,FALSE)</f>
        <v>0.52742616033755274</v>
      </c>
      <c r="H63" s="5">
        <f>VLOOKUP(A63,Dividende_je_Aktie!A3:S68,8,FALSE)/VLOOKUP(A63,Ergebnis_je_Aktie_verwässert!A3:S68,8,FALSE)</f>
        <v>0.53738317757009335</v>
      </c>
      <c r="I63" s="5">
        <f>VLOOKUP(A63,Dividende_je_Aktie!A3:S68,9,FALSE)/VLOOKUP(A63,Ergebnis_je_Aktie_verwässert!A3:S68,9,FALSE)</f>
        <v>0.51282051282051289</v>
      </c>
      <c r="J63" s="5">
        <f>VLOOKUP(A63,Dividende_je_Aktie!A3:S68,10,FALSE)/VLOOKUP(A63,Ergebnis_je_Aktie_verwässert!A3:S68,10,FALSE)</f>
        <v>0.39999999999999997</v>
      </c>
      <c r="K63" s="5">
        <f>VLOOKUP(A63,Dividende_je_Aktie!A3:S68,11,FALSE)/VLOOKUP(A63,Ergebnis_je_Aktie_verwässert!A3:S68,11,FALSE)</f>
        <v>0.390625</v>
      </c>
      <c r="L63" s="5" t="e">
        <f>VLOOKUP(A63,Dividende_je_Aktie!A3:S68,12,FALSE)/VLOOKUP(A63,Ergebnis_je_Aktie_verwässert!A3:S68,12,FALSE)</f>
        <v>#DIV/0!</v>
      </c>
      <c r="M63" s="5" t="e">
        <f>VLOOKUP(A63,Dividende_je_Aktie!A3:S68,13,FALSE)/VLOOKUP(A63,Ergebnis_je_Aktie_verwässert!A3:S68,13,FALSE)</f>
        <v>#DIV/0!</v>
      </c>
      <c r="N63" s="5" t="e">
        <f>VLOOKUP(A63,Dividende_je_Aktie!A3:S68,14,FALSE)/VLOOKUP(A63,Ergebnis_je_Aktie_verwässert!A3:S68,14,FALSE)</f>
        <v>#DIV/0!</v>
      </c>
      <c r="O63" s="14">
        <f t="shared" si="0"/>
        <v>0.49678237257861924</v>
      </c>
      <c r="P63" s="4">
        <f t="shared" ca="1" si="1"/>
        <v>200</v>
      </c>
      <c r="Q63" s="4">
        <f ca="1">DAYS360(TODAY(),CONCATENATE("31.12.",Q2))</f>
        <v>160</v>
      </c>
      <c r="R63" s="14">
        <f t="shared" ca="1" si="2"/>
        <v>0.53212469867889345</v>
      </c>
      <c r="S63" s="5">
        <f t="shared" ca="1" si="3"/>
        <v>7.1142472138906454E-2</v>
      </c>
    </row>
    <row r="64" spans="1:19" x14ac:dyDescent="0.25">
      <c r="A64" t="s">
        <v>122</v>
      </c>
      <c r="B64" t="s">
        <v>123</v>
      </c>
      <c r="C64" s="5">
        <f>VLOOKUP(A64,Dividende_je_Aktie!A3:S68,3,FALSE)/VLOOKUP(A64,Ergebnis_je_Aktie_verwässert!A3:S68,3,FALSE)</f>
        <v>0.79120879120879128</v>
      </c>
      <c r="D64" s="5">
        <f>VLOOKUP(A64,Dividende_je_Aktie!A3:S68,4,FALSE)/VLOOKUP(A64,Ergebnis_je_Aktie_verwässert!A3:S68,4,FALSE)</f>
        <v>0.78515624999999989</v>
      </c>
      <c r="E64" s="5">
        <f>VLOOKUP(A64,Dividende_je_Aktie!A3:S68,5,FALSE)/VLOOKUP(A64,Ergebnis_je_Aktie_verwässert!A3:S68,5,FALSE)</f>
        <v>0.81415929203539839</v>
      </c>
      <c r="F64" s="5">
        <f>VLOOKUP(A64,Dividende_je_Aktie!A3:S68,6,FALSE)/VLOOKUP(A64,Ergebnis_je_Aktie_verwässert!A3:S68,6,FALSE)</f>
        <v>0.82524271844660191</v>
      </c>
      <c r="G64" s="5">
        <f>VLOOKUP(A64,Dividende_je_Aktie!A3:S68,7,FALSE)/VLOOKUP(A64,Ergebnis_je_Aktie_verwässert!A3:S68,7,FALSE)</f>
        <v>0.96341463414634154</v>
      </c>
      <c r="H64" s="5">
        <f>VLOOKUP(A64,Dividende_je_Aktie!A3:S68,8,FALSE)/VLOOKUP(A64,Ergebnis_je_Aktie_verwässert!A3:S68,8,FALSE)</f>
        <v>0.78074866310160418</v>
      </c>
      <c r="I64" s="5">
        <f>VLOOKUP(A64,Dividende_je_Aktie!A3:S68,9,FALSE)/VLOOKUP(A64,Ergebnis_je_Aktie_verwässert!A3:S68,9,FALSE)</f>
        <v>0.85714285714285721</v>
      </c>
      <c r="J64" s="5">
        <f>VLOOKUP(A64,Dividende_je_Aktie!A3:S68,10,FALSE)/VLOOKUP(A64,Ergebnis_je_Aktie_verwässert!A3:S68,10,FALSE)</f>
        <v>0.71186440677966101</v>
      </c>
      <c r="K64" s="5">
        <f>VLOOKUP(A64,Dividende_je_Aktie!A3:S68,11,FALSE)/VLOOKUP(A64,Ergebnis_je_Aktie_verwässert!A3:S68,11,FALSE)</f>
        <v>0.66017316017316008</v>
      </c>
      <c r="L64" s="5">
        <f>VLOOKUP(A64,Dividende_je_Aktie!A3:S68,12,FALSE)/VLOOKUP(A64,Ergebnis_je_Aktie_verwässert!A3:S68,12,FALSE)</f>
        <v>0.58143607705779332</v>
      </c>
      <c r="M64" s="5">
        <f>VLOOKUP(A64,Dividende_je_Aktie!A3:S68,13,FALSE)/VLOOKUP(A64,Ergebnis_je_Aktie_verwässert!A3:S68,13,FALSE)</f>
        <v>0.61322645290581157</v>
      </c>
      <c r="N64" s="5">
        <f>VLOOKUP(A64,Dividende_je_Aktie!A3:S68,14,FALSE)/VLOOKUP(A64,Ergebnis_je_Aktie_verwässert!A3:S68,14,FALSE)</f>
        <v>0.61842105263157898</v>
      </c>
      <c r="O64" s="14">
        <f t="shared" si="0"/>
        <v>0.74258293144208076</v>
      </c>
      <c r="P64" s="4">
        <f t="shared" ca="1" si="1"/>
        <v>200</v>
      </c>
      <c r="Q64" s="4">
        <f ca="1">DAYS360(TODAY(),CONCATENATE("31.12.",Q2))</f>
        <v>160</v>
      </c>
      <c r="R64" s="14">
        <f t="shared" ca="1" si="2"/>
        <v>0.78851877289377281</v>
      </c>
      <c r="S64" s="5">
        <f t="shared" ca="1" si="3"/>
        <v>6.1859543906410019E-2</v>
      </c>
    </row>
    <row r="65" spans="1:19" x14ac:dyDescent="0.25">
      <c r="A65" t="s">
        <v>124</v>
      </c>
      <c r="B65" t="s">
        <v>125</v>
      </c>
      <c r="C65" s="5">
        <f>VLOOKUP(A65,Dividende_je_Aktie!A3:S68,3,FALSE)/VLOOKUP(A65,Ergebnis_je_Aktie_verwässert!A3:S68,3,FALSE)</f>
        <v>0.11992263056092843</v>
      </c>
      <c r="D65" s="5">
        <f>VLOOKUP(A65,Dividende_je_Aktie!A3:S68,4,FALSE)/VLOOKUP(A65,Ergebnis_je_Aktie_verwässert!A3:S68,4,FALSE)</f>
        <v>0.10991379310344829</v>
      </c>
      <c r="E65" s="5">
        <f>VLOOKUP(A65,Dividende_je_Aktie!A3:S68,5,FALSE)/VLOOKUP(A65,Ergebnis_je_Aktie_verwässert!A3:S68,5,FALSE)</f>
        <v>3.2626427406199025E-2</v>
      </c>
      <c r="F65" s="5">
        <f>VLOOKUP(A65,Dividende_je_Aktie!A3:S68,6,FALSE)/VLOOKUP(A65,Ergebnis_je_Aktie_verwässert!A3:S68,6,FALSE)</f>
        <v>0</v>
      </c>
      <c r="G65" s="5">
        <f>VLOOKUP(A65,Dividende_je_Aktie!A3:S68,7,FALSE)/VLOOKUP(A65,Ergebnis_je_Aktie_verwässert!A3:S68,7,FALSE)</f>
        <v>0</v>
      </c>
      <c r="H65" s="5">
        <f>VLOOKUP(A65,Dividende_je_Aktie!A3:S68,8,FALSE)/VLOOKUP(A65,Ergebnis_je_Aktie_verwässert!A3:S68,8,FALSE)</f>
        <v>0</v>
      </c>
      <c r="I65" s="5">
        <f>VLOOKUP(A65,Dividende_je_Aktie!A3:S68,9,FALSE)/VLOOKUP(A65,Ergebnis_je_Aktie_verwässert!A3:S68,9,FALSE)</f>
        <v>0</v>
      </c>
      <c r="J65" s="5">
        <f>VLOOKUP(A65,Dividende_je_Aktie!A3:S68,10,FALSE)/VLOOKUP(A65,Ergebnis_je_Aktie_verwässert!A3:S68,10,FALSE)</f>
        <v>-1.1099365750528542E-2</v>
      </c>
      <c r="K65" s="5">
        <f>VLOOKUP(A65,Dividende_je_Aktie!A3:S68,11,FALSE)/VLOOKUP(A65,Ergebnis_je_Aktie_verwässert!A3:S68,11,FALSE)</f>
        <v>0.32217573221757323</v>
      </c>
      <c r="L65" s="5">
        <f>VLOOKUP(A65,Dividende_je_Aktie!A3:S68,12,FALSE)/VLOOKUP(A65,Ergebnis_je_Aktie_verwässert!A3:S68,12,FALSE)</f>
        <v>0.12126865671641791</v>
      </c>
      <c r="M65" s="5">
        <f>VLOOKUP(A65,Dividende_je_Aktie!A3:S68,13,FALSE)/VLOOKUP(A65,Ergebnis_je_Aktie_verwässert!A3:S68,13,FALSE)</f>
        <v>0.15789473684210525</v>
      </c>
      <c r="N65" s="5">
        <f>VLOOKUP(A65,Dividende_je_Aktie!A3:S68,14,FALSE)/VLOOKUP(A65,Ergebnis_je_Aktie_verwässert!A3:S68,14,FALSE)</f>
        <v>7.5880758807588072E-2</v>
      </c>
      <c r="O65" s="14">
        <f t="shared" si="0"/>
        <v>0.14196926239797669</v>
      </c>
      <c r="P65" s="4">
        <f t="shared" ca="1" si="1"/>
        <v>200</v>
      </c>
      <c r="Q65" s="4">
        <f ca="1">DAYS360(TODAY(),CONCATENATE("31.12.",Q2))</f>
        <v>160</v>
      </c>
      <c r="R65" s="14">
        <f t="shared" ca="1" si="2"/>
        <v>0.11547425835760393</v>
      </c>
      <c r="S65" s="5">
        <f t="shared" ca="1" si="3"/>
        <v>-0.18662493269916691</v>
      </c>
    </row>
    <row r="66" spans="1:19" x14ac:dyDescent="0.25">
      <c r="A66" t="s">
        <v>126</v>
      </c>
      <c r="B66" t="s">
        <v>127</v>
      </c>
      <c r="C66" s="5">
        <f>VLOOKUP(A66,Dividende_je_Aktie!A3:S68,3,FALSE)/VLOOKUP(A66,Ergebnis_je_Aktie_verwässert!A3:S68,3,FALSE)</f>
        <v>0.40283018867924525</v>
      </c>
      <c r="D66" s="5">
        <f>VLOOKUP(A66,Dividende_je_Aktie!A3:S68,4,FALSE)/VLOOKUP(A66,Ergebnis_je_Aktie_verwässert!A3:S68,4,FALSE)</f>
        <v>0.4127659574468085</v>
      </c>
      <c r="E66" s="5">
        <f>VLOOKUP(A66,Dividende_je_Aktie!A3:S68,5,FALSE)/VLOOKUP(A66,Ergebnis_je_Aktie_verwässert!A3:S68,5,FALSE)</f>
        <v>0.39834024896265557</v>
      </c>
      <c r="F66" s="5">
        <f>VLOOKUP(A66,Dividende_je_Aktie!A3:S68,6,FALSE)/VLOOKUP(A66,Ergebnis_je_Aktie_verwässert!A3:S68,6,FALSE)</f>
        <v>0.43509789702683105</v>
      </c>
      <c r="G66" s="5">
        <f>VLOOKUP(A66,Dividende_je_Aktie!A3:S68,7,FALSE)/VLOOKUP(A66,Ergebnis_je_Aktie_verwässert!A3:S68,7,FALSE)</f>
        <v>0.44462409054163299</v>
      </c>
      <c r="H66" s="5">
        <f>VLOOKUP(A66,Dividende_je_Aktie!A3:S68,8,FALSE)/VLOOKUP(A66,Ergebnis_je_Aktie_verwässert!A3:S68,8,FALSE)</f>
        <v>0.37914691943127959</v>
      </c>
      <c r="I66" s="5">
        <f>VLOOKUP(A66,Dividende_je_Aktie!A3:S68,9,FALSE)/VLOOKUP(A66,Ergebnis_je_Aktie_verwässert!A3:S68,9,FALSE)</f>
        <v>0.51063829787234039</v>
      </c>
      <c r="J66" s="5">
        <f>VLOOKUP(A66,Dividende_je_Aktie!A3:S68,10,FALSE)/VLOOKUP(A66,Ergebnis_je_Aktie_verwässert!A3:S68,10,FALSE)</f>
        <v>0.53979238754325254</v>
      </c>
      <c r="K66" s="5" t="e">
        <f>VLOOKUP(A66,Dividende_je_Aktie!A3:S68,11,FALSE)/VLOOKUP(A66,Ergebnis_je_Aktie_verwässert!A3:S68,11,FALSE)</f>
        <v>#DIV/0!</v>
      </c>
      <c r="L66" s="5" t="e">
        <f>VLOOKUP(A66,Dividende_je_Aktie!A3:S68,12,FALSE)/VLOOKUP(A66,Ergebnis_je_Aktie_verwässert!A3:S68,12,FALSE)</f>
        <v>#DIV/0!</v>
      </c>
      <c r="M66" s="5" t="e">
        <f>VLOOKUP(A66,Dividende_je_Aktie!A3:S68,13,FALSE)/VLOOKUP(A66,Ergebnis_je_Aktie_verwässert!A3:S68,13,FALSE)</f>
        <v>#DIV/0!</v>
      </c>
      <c r="N66" s="5" t="e">
        <f>VLOOKUP(A66,Dividende_je_Aktie!A3:S68,14,FALSE)/VLOOKUP(A66,Ergebnis_je_Aktie_verwässert!A3:S68,14,FALSE)</f>
        <v>#DIV/0!</v>
      </c>
      <c r="O66" s="14">
        <f t="shared" si="0"/>
        <v>0.45127330689633199</v>
      </c>
      <c r="P66" s="4">
        <f t="shared" ca="1" si="1"/>
        <v>200</v>
      </c>
      <c r="Q66" s="4">
        <f ca="1">DAYS360(TODAY(),CONCATENATE("31.12.",Q2))</f>
        <v>160</v>
      </c>
      <c r="R66" s="14">
        <f t="shared" ca="1" si="2"/>
        <v>0.40724608590927336</v>
      </c>
      <c r="S66" s="5">
        <f t="shared" ca="1" si="3"/>
        <v>-9.7562209672580336E-2</v>
      </c>
    </row>
    <row r="67" spans="1:19" x14ac:dyDescent="0.25">
      <c r="A67" t="s">
        <v>128</v>
      </c>
      <c r="B67" t="s">
        <v>129</v>
      </c>
      <c r="C67" s="5">
        <f>VLOOKUP(A67,Dividende_je_Aktie!A3:S68,3,FALSE)/VLOOKUP(A67,Ergebnis_je_Aktie_verwässert!A3:S68,3,FALSE)</f>
        <v>0.54485049833887045</v>
      </c>
      <c r="D67" s="5">
        <f>VLOOKUP(A67,Dividende_je_Aktie!A3:S68,4,FALSE)/VLOOKUP(A67,Ergebnis_je_Aktie_verwässert!A3:S68,4,FALSE)</f>
        <v>0.54770318021201414</v>
      </c>
      <c r="E67" s="5">
        <f>VLOOKUP(A67,Dividende_je_Aktie!A3:S68,5,FALSE)/VLOOKUP(A67,Ergebnis_je_Aktie_verwässert!A3:S68,5,FALSE)</f>
        <v>0.4731182795698925</v>
      </c>
      <c r="F67" s="5">
        <f>VLOOKUP(A67,Dividende_je_Aktie!A3:S68,6,FALSE)/VLOOKUP(A67,Ergebnis_je_Aktie_verwässert!A3:S68,6,FALSE)</f>
        <v>0.51914893617021274</v>
      </c>
      <c r="G67" s="5">
        <f>VLOOKUP(A67,Dividende_je_Aktie!A3:S68,7,FALSE)/VLOOKUP(A67,Ergebnis_je_Aktie_verwässert!A3:S68,7,FALSE)</f>
        <v>0.4148148148148148</v>
      </c>
      <c r="H67" s="5">
        <f>VLOOKUP(A67,Dividende_je_Aktie!A3:S68,8,FALSE)/VLOOKUP(A67,Ergebnis_je_Aktie_verwässert!A3:S68,8,FALSE)</f>
        <v>0.42857142857142849</v>
      </c>
      <c r="I67" s="5">
        <f>VLOOKUP(A67,Dividende_je_Aktie!A3:S68,9,FALSE)/VLOOKUP(A67,Ergebnis_je_Aktie_verwässert!A3:S68,9,FALSE)</f>
        <v>0.45263157894736844</v>
      </c>
      <c r="J67" s="5">
        <f>VLOOKUP(A67,Dividende_je_Aktie!A3:S68,10,FALSE)/VLOOKUP(A67,Ergebnis_je_Aktie_verwässert!A3:S68,10,FALSE)</f>
        <v>0.42473118279569894</v>
      </c>
      <c r="K67" s="5">
        <f>VLOOKUP(A67,Dividende_je_Aktie!A3:S68,11,FALSE)/VLOOKUP(A67,Ergebnis_je_Aktie_verwässert!A3:S68,11,FALSE)</f>
        <v>0.45283018867924524</v>
      </c>
      <c r="L67" s="5">
        <f>VLOOKUP(A67,Dividende_je_Aktie!A3:S68,12,FALSE)/VLOOKUP(A67,Ergebnis_je_Aktie_verwässert!A3:S68,12,FALSE)</f>
        <v>0.46206896551724141</v>
      </c>
      <c r="M67" s="5">
        <f>VLOOKUP(A67,Dividende_je_Aktie!A3:S68,13,FALSE)/VLOOKUP(A67,Ergebnis_je_Aktie_verwässert!A3:S68,13,FALSE)</f>
        <v>0.40259740259740256</v>
      </c>
      <c r="N67" s="5">
        <f>VLOOKUP(A67,Dividende_je_Aktie!A3:S68,14,FALSE)/VLOOKUP(A67,Ergebnis_je_Aktie_verwässert!A3:S68,14,FALSE)</f>
        <v>0.39855072463768121</v>
      </c>
      <c r="O67" s="14">
        <f t="shared" si="0"/>
        <v>0.44290635023009867</v>
      </c>
      <c r="P67" s="4">
        <f t="shared" ca="1" si="1"/>
        <v>200</v>
      </c>
      <c r="Q67" s="4">
        <f ca="1">DAYS360(TODAY(),CONCATENATE("31.12.",Q2))</f>
        <v>160</v>
      </c>
      <c r="R67" s="14">
        <f t="shared" ca="1" si="2"/>
        <v>0.54611835694915656</v>
      </c>
      <c r="S67" s="5">
        <f t="shared" ca="1" si="3"/>
        <v>0.23303347686353382</v>
      </c>
    </row>
    <row r="68" spans="1:19" x14ac:dyDescent="0.25">
      <c r="A68" t="s">
        <v>130</v>
      </c>
      <c r="B68" t="s">
        <v>131</v>
      </c>
      <c r="C68" s="5">
        <f>VLOOKUP(A68,Dividende_je_Aktie!A3:S68,3,FALSE)/VLOOKUP(A68,Ergebnis_je_Aktie_verwässert!A3:S68,3,FALSE)</f>
        <v>0.54337899543378987</v>
      </c>
      <c r="D68" s="5">
        <f>VLOOKUP(A68,Dividende_je_Aktie!A3:S68,4,FALSE)/VLOOKUP(A68,Ergebnis_je_Aktie_verwässert!A3:S68,4,FALSE)</f>
        <v>0.55481727574750828</v>
      </c>
      <c r="E68" s="5">
        <f>VLOOKUP(A68,Dividende_je_Aktie!A3:S68,5,FALSE)/VLOOKUP(A68,Ergebnis_je_Aktie_verwässert!A3:S68,5,FALSE)</f>
        <v>0.58589511754068713</v>
      </c>
      <c r="F68" s="5">
        <f>VLOOKUP(A68,Dividende_je_Aktie!A3:S68,6,FALSE)/VLOOKUP(A68,Ergebnis_je_Aktie_verwässert!A3:S68,6,FALSE)</f>
        <v>0.66968325791855199</v>
      </c>
      <c r="G68" s="5">
        <f>VLOOKUP(A68,Dividende_je_Aktie!A3:S68,7,FALSE)/VLOOKUP(A68,Ergebnis_je_Aktie_verwässert!A3:S68,7,FALSE)</f>
        <v>0.70175438596491224</v>
      </c>
      <c r="H68" s="5">
        <f>VLOOKUP(A68,Dividende_je_Aktie!A3:S68,8,FALSE)/VLOOKUP(A68,Ergebnis_je_Aktie_verwässert!A3:S68,8,FALSE)</f>
        <v>0.59325842696629216</v>
      </c>
      <c r="I68" s="5">
        <f>VLOOKUP(A68,Dividende_je_Aktie!A3:S68,9,FALSE)/VLOOKUP(A68,Ergebnis_je_Aktie_verwässert!A3:S68,9,FALSE)</f>
        <v>0.53097345132743368</v>
      </c>
      <c r="J68" s="5">
        <f>VLOOKUP(A68,Dividende_je_Aktie!A3:S68,10,FALSE)/VLOOKUP(A68,Ergebnis_je_Aktie_verwässert!A3:S68,10,FALSE)</f>
        <v>0.57425742574257421</v>
      </c>
      <c r="K68" s="5">
        <f>VLOOKUP(A68,Dividende_je_Aktie!A3:S68,11,FALSE)/VLOOKUP(A68,Ergebnis_je_Aktie_verwässert!A3:S68,11,FALSE)</f>
        <v>0.51833740831295849</v>
      </c>
      <c r="L68" s="5">
        <f>VLOOKUP(A68,Dividende_je_Aktie!A3:S68,12,FALSE)/VLOOKUP(A68,Ergebnis_je_Aktie_verwässert!A3:S68,12,FALSE)</f>
        <v>0.60307692307692307</v>
      </c>
      <c r="M68" s="5">
        <f>VLOOKUP(A68,Dividende_je_Aktie!A3:S68,13,FALSE)/VLOOKUP(A68,Ergebnis_je_Aktie_verwässert!A3:S68,13,FALSE)</f>
        <v>0.54878048780487809</v>
      </c>
      <c r="N68" s="5">
        <f>VLOOKUP(A68,Dividende_je_Aktie!A3:S68,14,FALSE)/VLOOKUP(A68,Ergebnis_je_Aktie_verwässert!A3:S68,14,FALSE)</f>
        <v>0.44321329639889201</v>
      </c>
      <c r="O68" s="14">
        <f t="shared" si="0"/>
        <v>0.57692301810541036</v>
      </c>
      <c r="P68" s="4">
        <f t="shared" ca="1" si="1"/>
        <v>200</v>
      </c>
      <c r="Q68" s="4">
        <f ca="1">DAYS360(TODAY(),CONCATENATE("31.12.",Q2))</f>
        <v>160</v>
      </c>
      <c r="R68" s="14">
        <f t="shared" ca="1" si="2"/>
        <v>0.54846267557322026</v>
      </c>
      <c r="S68" s="5">
        <f t="shared" ca="1" si="3"/>
        <v>-4.933126541848265E-2</v>
      </c>
    </row>
  </sheetData>
  <mergeCells count="1">
    <mergeCell ref="P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Bewertung</vt:lpstr>
      <vt:lpstr>Übersicht_Kennzahlen</vt:lpstr>
      <vt:lpstr>KGV</vt:lpstr>
      <vt:lpstr>Ergebnis_je_Aktie_verwässert</vt:lpstr>
      <vt:lpstr>Dividende_je_Aktie</vt:lpstr>
      <vt:lpstr>Dividendenrendite</vt:lpstr>
      <vt:lpstr>Ausschüttungsquote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2014-07-20T12:36:11Z</dcterms:created>
  <dcterms:modified xsi:type="dcterms:W3CDTF">2014-07-21T16:22:14Z</dcterms:modified>
</cp:coreProperties>
</file>