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 tabRatio="637" activeTab="2"/>
  </bookViews>
  <sheets>
    <sheet name="MSCI World" sheetId="1" r:id="rId1"/>
    <sheet name="NAI" sheetId="2" r:id="rId2"/>
    <sheet name="MSCI World - NAI" sheetId="3" r:id="rId3"/>
  </sheets>
  <calcPr calcId="145621"/>
</workbook>
</file>

<file path=xl/calcChain.xml><?xml version="1.0" encoding="utf-8"?>
<calcChain xmlns="http://schemas.openxmlformats.org/spreadsheetml/2006/main">
  <c r="K161" i="3" l="1"/>
  <c r="K162" i="3"/>
  <c r="K163" i="3"/>
  <c r="K164" i="3"/>
  <c r="K166" i="3"/>
  <c r="K167" i="3"/>
  <c r="K168" i="3"/>
  <c r="K160" i="3"/>
  <c r="E161" i="3"/>
  <c r="E162" i="3"/>
  <c r="E163" i="3"/>
  <c r="E164" i="3"/>
  <c r="E166" i="3"/>
  <c r="E167" i="3"/>
  <c r="E168" i="3"/>
  <c r="E160" i="3"/>
  <c r="J66" i="1"/>
  <c r="J67" i="1"/>
  <c r="J68" i="1"/>
  <c r="J69" i="1"/>
  <c r="J70" i="1"/>
  <c r="J71" i="1"/>
  <c r="J72" i="1"/>
  <c r="J73" i="1"/>
  <c r="J74" i="1"/>
  <c r="J75" i="1"/>
  <c r="J76" i="1"/>
  <c r="K3" i="2" l="1"/>
  <c r="J4" i="2"/>
  <c r="J7" i="2"/>
  <c r="J8" i="2"/>
  <c r="J11" i="2"/>
  <c r="J12" i="2"/>
  <c r="J15" i="2"/>
  <c r="J16" i="2"/>
  <c r="J19" i="2"/>
  <c r="J20" i="2"/>
  <c r="J23" i="2"/>
  <c r="J24" i="2"/>
  <c r="J27" i="2"/>
  <c r="J28" i="2"/>
  <c r="J30" i="2"/>
  <c r="J31" i="2"/>
  <c r="J32" i="2"/>
  <c r="J33" i="2"/>
  <c r="J34" i="2"/>
  <c r="J35" i="2"/>
  <c r="J36" i="2"/>
  <c r="J37" i="2"/>
  <c r="J38" i="2"/>
  <c r="J39" i="2"/>
  <c r="J40" i="2"/>
  <c r="J43" i="2"/>
  <c r="J44" i="2"/>
  <c r="J47" i="2"/>
  <c r="J48" i="2"/>
  <c r="J51" i="2"/>
  <c r="J52" i="2"/>
  <c r="J55" i="2"/>
  <c r="J56" i="2"/>
  <c r="J59" i="2"/>
  <c r="J60" i="2"/>
  <c r="J63" i="2"/>
  <c r="J64" i="2"/>
  <c r="J66" i="2"/>
  <c r="J67" i="2"/>
  <c r="J68" i="2"/>
  <c r="J69" i="2"/>
  <c r="J70" i="2"/>
  <c r="J71" i="2"/>
  <c r="J72" i="2"/>
  <c r="J73" i="2"/>
  <c r="J74" i="2"/>
  <c r="J75" i="2"/>
  <c r="J76" i="2"/>
  <c r="J80" i="2"/>
  <c r="J84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3" i="2"/>
  <c r="J6" i="1"/>
  <c r="J6" i="2" s="1"/>
  <c r="J7" i="1"/>
  <c r="J8" i="1"/>
  <c r="J9" i="1"/>
  <c r="J9" i="2" s="1"/>
  <c r="J10" i="1"/>
  <c r="J10" i="2" s="1"/>
  <c r="J11" i="1"/>
  <c r="J12" i="1"/>
  <c r="J13" i="1"/>
  <c r="J13" i="2" s="1"/>
  <c r="J14" i="1"/>
  <c r="J14" i="2" s="1"/>
  <c r="J15" i="1"/>
  <c r="J16" i="1"/>
  <c r="J5" i="1"/>
  <c r="J5" i="2" s="1"/>
  <c r="J4" i="1"/>
  <c r="J138" i="1"/>
  <c r="J138" i="2" s="1"/>
  <c r="J139" i="1"/>
  <c r="J139" i="2" s="1"/>
  <c r="J140" i="1"/>
  <c r="J140" i="2" s="1"/>
  <c r="J141" i="1"/>
  <c r="J141" i="2" s="1"/>
  <c r="J142" i="1"/>
  <c r="J142" i="2" s="1"/>
  <c r="J143" i="1"/>
  <c r="J143" i="2" s="1"/>
  <c r="J144" i="1"/>
  <c r="J144" i="2" s="1"/>
  <c r="J145" i="1"/>
  <c r="J145" i="2" s="1"/>
  <c r="J146" i="1"/>
  <c r="J146" i="2" s="1"/>
  <c r="J147" i="1"/>
  <c r="J147" i="2" s="1"/>
  <c r="J148" i="1"/>
  <c r="J148" i="2" s="1"/>
  <c r="J149" i="1"/>
  <c r="J149" i="2" s="1"/>
  <c r="J137" i="1"/>
  <c r="J137" i="2" s="1"/>
  <c r="J114" i="1"/>
  <c r="J114" i="2" s="1"/>
  <c r="J115" i="1"/>
  <c r="J115" i="2" s="1"/>
  <c r="J116" i="1"/>
  <c r="J117" i="1"/>
  <c r="J117" i="2" s="1"/>
  <c r="J118" i="1"/>
  <c r="J118" i="2" s="1"/>
  <c r="J119" i="1"/>
  <c r="J119" i="2" s="1"/>
  <c r="J120" i="1"/>
  <c r="J121" i="1"/>
  <c r="J121" i="2" s="1"/>
  <c r="J122" i="1"/>
  <c r="J122" i="2" s="1"/>
  <c r="J123" i="1"/>
  <c r="J123" i="2" s="1"/>
  <c r="J124" i="1"/>
  <c r="J125" i="1"/>
  <c r="J125" i="2" s="1"/>
  <c r="J126" i="1"/>
  <c r="J126" i="2" s="1"/>
  <c r="J127" i="1"/>
  <c r="J127" i="2" s="1"/>
  <c r="J128" i="1"/>
  <c r="J129" i="1"/>
  <c r="J129" i="2" s="1"/>
  <c r="J130" i="1"/>
  <c r="J130" i="2" s="1"/>
  <c r="J131" i="1"/>
  <c r="J131" i="2" s="1"/>
  <c r="J132" i="1"/>
  <c r="J133" i="1"/>
  <c r="J133" i="2" s="1"/>
  <c r="J134" i="1"/>
  <c r="J134" i="2" s="1"/>
  <c r="J135" i="1"/>
  <c r="J135" i="2" s="1"/>
  <c r="J136" i="1"/>
  <c r="J113" i="1"/>
  <c r="J113" i="2" s="1"/>
  <c r="J102" i="1"/>
  <c r="J102" i="2" s="1"/>
  <c r="J103" i="1"/>
  <c r="J103" i="2" s="1"/>
  <c r="J104" i="1"/>
  <c r="J105" i="1"/>
  <c r="J105" i="2" s="1"/>
  <c r="J106" i="1"/>
  <c r="J106" i="2" s="1"/>
  <c r="J107" i="1"/>
  <c r="J107" i="2" s="1"/>
  <c r="J108" i="1"/>
  <c r="J109" i="1"/>
  <c r="J109" i="2" s="1"/>
  <c r="J110" i="1"/>
  <c r="J110" i="2" s="1"/>
  <c r="J111" i="1"/>
  <c r="J111" i="2" s="1"/>
  <c r="J112" i="1"/>
  <c r="J101" i="1"/>
  <c r="J101" i="2" s="1"/>
  <c r="J90" i="1"/>
  <c r="J90" i="2" s="1"/>
  <c r="J91" i="1"/>
  <c r="J91" i="2" s="1"/>
  <c r="J92" i="1"/>
  <c r="J93" i="1"/>
  <c r="J93" i="2" s="1"/>
  <c r="J94" i="1"/>
  <c r="J94" i="2" s="1"/>
  <c r="J95" i="1"/>
  <c r="J95" i="2" s="1"/>
  <c r="J96" i="1"/>
  <c r="J97" i="1"/>
  <c r="J97" i="2" s="1"/>
  <c r="J98" i="1"/>
  <c r="J98" i="2" s="1"/>
  <c r="J99" i="1"/>
  <c r="J99" i="2" s="1"/>
  <c r="J100" i="1"/>
  <c r="J89" i="1"/>
  <c r="J89" i="2" s="1"/>
  <c r="J78" i="1"/>
  <c r="J78" i="2" s="1"/>
  <c r="J79" i="1"/>
  <c r="J79" i="2" s="1"/>
  <c r="J80" i="1"/>
  <c r="J81" i="1"/>
  <c r="J81" i="2" s="1"/>
  <c r="J82" i="1"/>
  <c r="J82" i="2" s="1"/>
  <c r="J83" i="1"/>
  <c r="J83" i="2" s="1"/>
  <c r="J84" i="1"/>
  <c r="J85" i="1"/>
  <c r="J85" i="2" s="1"/>
  <c r="J86" i="1"/>
  <c r="J86" i="2" s="1"/>
  <c r="J87" i="1"/>
  <c r="J87" i="2" s="1"/>
  <c r="J88" i="1"/>
  <c r="J77" i="1"/>
  <c r="J65" i="1"/>
  <c r="J65" i="2" s="1"/>
  <c r="J54" i="1"/>
  <c r="J54" i="2" s="1"/>
  <c r="J55" i="1"/>
  <c r="J56" i="1"/>
  <c r="J57" i="1"/>
  <c r="J57" i="2" s="1"/>
  <c r="J58" i="1"/>
  <c r="J58" i="2" s="1"/>
  <c r="J59" i="1"/>
  <c r="J60" i="1"/>
  <c r="J61" i="1"/>
  <c r="J61" i="2" s="1"/>
  <c r="J62" i="1"/>
  <c r="J62" i="2" s="1"/>
  <c r="J63" i="1"/>
  <c r="J64" i="1"/>
  <c r="J53" i="1"/>
  <c r="J53" i="2" s="1"/>
  <c r="J42" i="1"/>
  <c r="J42" i="2" s="1"/>
  <c r="J43" i="1"/>
  <c r="J44" i="1"/>
  <c r="J45" i="1"/>
  <c r="J45" i="2" s="1"/>
  <c r="J46" i="1"/>
  <c r="J46" i="2" s="1"/>
  <c r="J47" i="1"/>
  <c r="J48" i="1"/>
  <c r="J49" i="1"/>
  <c r="J49" i="2" s="1"/>
  <c r="J50" i="1"/>
  <c r="J50" i="2" s="1"/>
  <c r="J51" i="1"/>
  <c r="J52" i="1"/>
  <c r="J41" i="1"/>
  <c r="J41" i="2" s="1"/>
  <c r="J29" i="1"/>
  <c r="J29" i="2" s="1"/>
  <c r="J18" i="1"/>
  <c r="J18" i="2" s="1"/>
  <c r="J19" i="1"/>
  <c r="J20" i="1"/>
  <c r="J21" i="1"/>
  <c r="J21" i="2" s="1"/>
  <c r="J22" i="1"/>
  <c r="J22" i="2" s="1"/>
  <c r="J23" i="1"/>
  <c r="J24" i="1"/>
  <c r="J25" i="1"/>
  <c r="J25" i="2" s="1"/>
  <c r="J26" i="1"/>
  <c r="J26" i="2" s="1"/>
  <c r="J27" i="1"/>
  <c r="J28" i="1"/>
  <c r="J17" i="1"/>
  <c r="J17" i="2" s="1"/>
  <c r="K77" i="1" l="1"/>
  <c r="K27" i="1"/>
  <c r="K44" i="1"/>
  <c r="K99" i="1"/>
  <c r="K4" i="1"/>
  <c r="J77" i="2"/>
  <c r="K134" i="1"/>
  <c r="K15" i="1"/>
  <c r="P159" i="1" l="1"/>
  <c r="K4" i="2"/>
  <c r="P158" i="1"/>
  <c r="K15" i="2"/>
  <c r="P153" i="1"/>
  <c r="K99" i="2"/>
  <c r="P157" i="1"/>
  <c r="K27" i="2"/>
  <c r="P154" i="1"/>
  <c r="K77" i="2"/>
  <c r="P152" i="1"/>
  <c r="K134" i="2"/>
  <c r="P155" i="1"/>
  <c r="K44" i="2"/>
  <c r="E44" i="1"/>
  <c r="H44" i="1" l="1"/>
  <c r="F43" i="3" s="1"/>
  <c r="D148" i="3"/>
  <c r="I148" i="3"/>
  <c r="C43" i="3"/>
  <c r="F5" i="2" l="1"/>
  <c r="I4" i="3" s="1"/>
  <c r="F6" i="2"/>
  <c r="I5" i="3" s="1"/>
  <c r="F7" i="2"/>
  <c r="I6" i="3" s="1"/>
  <c r="F8" i="2"/>
  <c r="I7" i="3" s="1"/>
  <c r="F9" i="2"/>
  <c r="I8" i="3" s="1"/>
  <c r="F10" i="2"/>
  <c r="I9" i="3" s="1"/>
  <c r="F11" i="2"/>
  <c r="I10" i="3" s="1"/>
  <c r="F12" i="2"/>
  <c r="I11" i="3" s="1"/>
  <c r="F13" i="2"/>
  <c r="I12" i="3" s="1"/>
  <c r="F14" i="2"/>
  <c r="I13" i="3" s="1"/>
  <c r="F15" i="2"/>
  <c r="F16" i="2"/>
  <c r="I15" i="3" s="1"/>
  <c r="F17" i="2"/>
  <c r="I16" i="3" s="1"/>
  <c r="F18" i="2"/>
  <c r="I17" i="3" s="1"/>
  <c r="F19" i="2"/>
  <c r="I18" i="3" s="1"/>
  <c r="F20" i="2"/>
  <c r="I19" i="3" s="1"/>
  <c r="F21" i="2"/>
  <c r="I20" i="3" s="1"/>
  <c r="F22" i="2"/>
  <c r="I21" i="3" s="1"/>
  <c r="F23" i="2"/>
  <c r="I22" i="3" s="1"/>
  <c r="F24" i="2"/>
  <c r="I23" i="3" s="1"/>
  <c r="F25" i="2"/>
  <c r="I24" i="3" s="1"/>
  <c r="F26" i="2"/>
  <c r="I25" i="3" s="1"/>
  <c r="F27" i="2"/>
  <c r="F28" i="2"/>
  <c r="I27" i="3" s="1"/>
  <c r="F29" i="2"/>
  <c r="I28" i="3" s="1"/>
  <c r="F30" i="2"/>
  <c r="I29" i="3" s="1"/>
  <c r="F31" i="2"/>
  <c r="I30" i="3" s="1"/>
  <c r="F32" i="2"/>
  <c r="I31" i="3" s="1"/>
  <c r="F33" i="2"/>
  <c r="I32" i="3" s="1"/>
  <c r="F34" i="2"/>
  <c r="I33" i="3" s="1"/>
  <c r="F35" i="2"/>
  <c r="I34" i="3" s="1"/>
  <c r="F36" i="2"/>
  <c r="I35" i="3" s="1"/>
  <c r="F37" i="2"/>
  <c r="I36" i="3" s="1"/>
  <c r="F38" i="2"/>
  <c r="I37" i="3" s="1"/>
  <c r="F39" i="2"/>
  <c r="I38" i="3" s="1"/>
  <c r="F40" i="2"/>
  <c r="I39" i="3" s="1"/>
  <c r="F41" i="2"/>
  <c r="I40" i="3" s="1"/>
  <c r="F42" i="2"/>
  <c r="I41" i="3" s="1"/>
  <c r="F43" i="2"/>
  <c r="I42" i="3" s="1"/>
  <c r="F44" i="2"/>
  <c r="I43" i="3" s="1"/>
  <c r="F45" i="2"/>
  <c r="I44" i="3" s="1"/>
  <c r="F46" i="2"/>
  <c r="I45" i="3" s="1"/>
  <c r="F47" i="2"/>
  <c r="I46" i="3" s="1"/>
  <c r="F48" i="2"/>
  <c r="I47" i="3" s="1"/>
  <c r="F49" i="2"/>
  <c r="I48" i="3" s="1"/>
  <c r="F50" i="2"/>
  <c r="I49" i="3" s="1"/>
  <c r="F51" i="2"/>
  <c r="I50" i="3" s="1"/>
  <c r="F52" i="2"/>
  <c r="I51" i="3" s="1"/>
  <c r="F53" i="2"/>
  <c r="I52" i="3" s="1"/>
  <c r="F54" i="2"/>
  <c r="I53" i="3" s="1"/>
  <c r="F55" i="2"/>
  <c r="I54" i="3" s="1"/>
  <c r="F56" i="2"/>
  <c r="I55" i="3" s="1"/>
  <c r="F57" i="2"/>
  <c r="I56" i="3" s="1"/>
  <c r="F58" i="2"/>
  <c r="I57" i="3" s="1"/>
  <c r="F59" i="2"/>
  <c r="I58" i="3" s="1"/>
  <c r="F60" i="2"/>
  <c r="I59" i="3" s="1"/>
  <c r="F61" i="2"/>
  <c r="I60" i="3" s="1"/>
  <c r="F62" i="2"/>
  <c r="I61" i="3" s="1"/>
  <c r="F63" i="2"/>
  <c r="I62" i="3" s="1"/>
  <c r="F64" i="2"/>
  <c r="I63" i="3" s="1"/>
  <c r="F65" i="2"/>
  <c r="I64" i="3" s="1"/>
  <c r="F66" i="2"/>
  <c r="I65" i="3" s="1"/>
  <c r="F67" i="2"/>
  <c r="I66" i="3" s="1"/>
  <c r="F68" i="2"/>
  <c r="I67" i="3" s="1"/>
  <c r="F69" i="2"/>
  <c r="I68" i="3" s="1"/>
  <c r="F70" i="2"/>
  <c r="I69" i="3" s="1"/>
  <c r="F71" i="2"/>
  <c r="I70" i="3" s="1"/>
  <c r="F72" i="2"/>
  <c r="I71" i="3" s="1"/>
  <c r="F73" i="2"/>
  <c r="I72" i="3" s="1"/>
  <c r="F74" i="2"/>
  <c r="I73" i="3" s="1"/>
  <c r="F75" i="2"/>
  <c r="I74" i="3" s="1"/>
  <c r="F76" i="2"/>
  <c r="I75" i="3" s="1"/>
  <c r="F77" i="2"/>
  <c r="F78" i="2"/>
  <c r="I77" i="3" s="1"/>
  <c r="F79" i="2"/>
  <c r="I78" i="3" s="1"/>
  <c r="F80" i="2"/>
  <c r="I79" i="3" s="1"/>
  <c r="F81" i="2"/>
  <c r="I80" i="3" s="1"/>
  <c r="F82" i="2"/>
  <c r="I81" i="3" s="1"/>
  <c r="F83" i="2"/>
  <c r="I82" i="3" s="1"/>
  <c r="F84" i="2"/>
  <c r="I83" i="3" s="1"/>
  <c r="F85" i="2"/>
  <c r="I84" i="3" s="1"/>
  <c r="F86" i="2"/>
  <c r="I85" i="3" s="1"/>
  <c r="F87" i="2"/>
  <c r="I86" i="3" s="1"/>
  <c r="F88" i="2"/>
  <c r="I87" i="3" s="1"/>
  <c r="F89" i="2"/>
  <c r="I88" i="3" s="1"/>
  <c r="F90" i="2"/>
  <c r="I89" i="3" s="1"/>
  <c r="F91" i="2"/>
  <c r="I90" i="3" s="1"/>
  <c r="F92" i="2"/>
  <c r="I91" i="3" s="1"/>
  <c r="F93" i="2"/>
  <c r="I92" i="3" s="1"/>
  <c r="F94" i="2"/>
  <c r="I93" i="3" s="1"/>
  <c r="F95" i="2"/>
  <c r="I94" i="3" s="1"/>
  <c r="F96" i="2"/>
  <c r="I95" i="3" s="1"/>
  <c r="F97" i="2"/>
  <c r="I96" i="3" s="1"/>
  <c r="F98" i="2"/>
  <c r="I97" i="3" s="1"/>
  <c r="F99" i="2"/>
  <c r="I98" i="3" s="1"/>
  <c r="F100" i="2"/>
  <c r="I99" i="3" s="1"/>
  <c r="F101" i="2"/>
  <c r="I100" i="3" s="1"/>
  <c r="F102" i="2"/>
  <c r="I101" i="3" s="1"/>
  <c r="F103" i="2"/>
  <c r="I102" i="3" s="1"/>
  <c r="F104" i="2"/>
  <c r="I103" i="3" s="1"/>
  <c r="F105" i="2"/>
  <c r="I104" i="3" s="1"/>
  <c r="F106" i="2"/>
  <c r="I105" i="3" s="1"/>
  <c r="F107" i="2"/>
  <c r="I106" i="3" s="1"/>
  <c r="F108" i="2"/>
  <c r="I107" i="3" s="1"/>
  <c r="F109" i="2"/>
  <c r="I108" i="3" s="1"/>
  <c r="F110" i="2"/>
  <c r="I109" i="3" s="1"/>
  <c r="F111" i="2"/>
  <c r="I110" i="3" s="1"/>
  <c r="F112" i="2"/>
  <c r="I111" i="3" s="1"/>
  <c r="F113" i="2"/>
  <c r="I112" i="3" s="1"/>
  <c r="F114" i="2"/>
  <c r="I113" i="3" s="1"/>
  <c r="F115" i="2"/>
  <c r="I114" i="3" s="1"/>
  <c r="F116" i="2"/>
  <c r="I115" i="3" s="1"/>
  <c r="F117" i="2"/>
  <c r="I116" i="3" s="1"/>
  <c r="F118" i="2"/>
  <c r="I117" i="3" s="1"/>
  <c r="F119" i="2"/>
  <c r="I118" i="3" s="1"/>
  <c r="F120" i="2"/>
  <c r="I119" i="3" s="1"/>
  <c r="F121" i="2"/>
  <c r="I120" i="3" s="1"/>
  <c r="F122" i="2"/>
  <c r="I121" i="3" s="1"/>
  <c r="F123" i="2"/>
  <c r="I122" i="3" s="1"/>
  <c r="F124" i="2"/>
  <c r="I123" i="3" s="1"/>
  <c r="F125" i="2"/>
  <c r="I124" i="3" s="1"/>
  <c r="F126" i="2"/>
  <c r="I125" i="3" s="1"/>
  <c r="F127" i="2"/>
  <c r="I126" i="3" s="1"/>
  <c r="F128" i="2"/>
  <c r="I127" i="3" s="1"/>
  <c r="F129" i="2"/>
  <c r="I128" i="3" s="1"/>
  <c r="F130" i="2"/>
  <c r="I129" i="3" s="1"/>
  <c r="F131" i="2"/>
  <c r="I130" i="3" s="1"/>
  <c r="F132" i="2"/>
  <c r="I131" i="3" s="1"/>
  <c r="F133" i="2"/>
  <c r="I132" i="3" s="1"/>
  <c r="F134" i="2"/>
  <c r="F135" i="2"/>
  <c r="I134" i="3" s="1"/>
  <c r="F136" i="2"/>
  <c r="I135" i="3" s="1"/>
  <c r="F137" i="2"/>
  <c r="I136" i="3" s="1"/>
  <c r="F138" i="2"/>
  <c r="I137" i="3" s="1"/>
  <c r="F139" i="2"/>
  <c r="I138" i="3" s="1"/>
  <c r="F140" i="2"/>
  <c r="I139" i="3" s="1"/>
  <c r="F141" i="2"/>
  <c r="I140" i="3" s="1"/>
  <c r="F142" i="2"/>
  <c r="I141" i="3" s="1"/>
  <c r="F143" i="2"/>
  <c r="I142" i="3" s="1"/>
  <c r="F144" i="2"/>
  <c r="I143" i="3" s="1"/>
  <c r="F145" i="2"/>
  <c r="I144" i="3" s="1"/>
  <c r="F146" i="2"/>
  <c r="I145" i="3" s="1"/>
  <c r="F147" i="2"/>
  <c r="I146" i="3" s="1"/>
  <c r="F148" i="2"/>
  <c r="I147" i="3" s="1"/>
  <c r="F4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F162" i="2" s="1"/>
  <c r="E29" i="2"/>
  <c r="E30" i="2"/>
  <c r="E31" i="2"/>
  <c r="E32" i="2"/>
  <c r="E33" i="2"/>
  <c r="E34" i="2"/>
  <c r="E35" i="2"/>
  <c r="E36" i="2"/>
  <c r="E37" i="2"/>
  <c r="E38" i="2"/>
  <c r="E39" i="2"/>
  <c r="E40" i="2"/>
  <c r="F161" i="2" s="1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F158" i="2" s="1"/>
  <c r="E77" i="2"/>
  <c r="E78" i="2"/>
  <c r="E79" i="2"/>
  <c r="E80" i="2"/>
  <c r="E81" i="2"/>
  <c r="E82" i="2"/>
  <c r="E83" i="2"/>
  <c r="E84" i="2"/>
  <c r="E85" i="2"/>
  <c r="E86" i="2"/>
  <c r="E87" i="2"/>
  <c r="E88" i="2"/>
  <c r="F157" i="2" s="1"/>
  <c r="E89" i="2"/>
  <c r="E90" i="2"/>
  <c r="E91" i="2"/>
  <c r="E92" i="2"/>
  <c r="E93" i="2"/>
  <c r="E94" i="2"/>
  <c r="E95" i="2"/>
  <c r="E96" i="2"/>
  <c r="E97" i="2"/>
  <c r="E98" i="2"/>
  <c r="E99" i="2"/>
  <c r="E100" i="2"/>
  <c r="F156" i="2" s="1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F154" i="2" s="1"/>
  <c r="E125" i="2"/>
  <c r="E126" i="2"/>
  <c r="E127" i="2"/>
  <c r="E128" i="2"/>
  <c r="E129" i="2"/>
  <c r="E130" i="2"/>
  <c r="E131" i="2"/>
  <c r="E132" i="2"/>
  <c r="E133" i="2"/>
  <c r="E134" i="2"/>
  <c r="M153" i="2" s="1"/>
  <c r="E135" i="2"/>
  <c r="E136" i="2"/>
  <c r="F153" i="2" s="1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G134" i="2" l="1"/>
  <c r="J133" i="3" s="1"/>
  <c r="F164" i="2"/>
  <c r="G4" i="2"/>
  <c r="J3" i="3" s="1"/>
  <c r="L153" i="2"/>
  <c r="L160" i="2"/>
  <c r="H143" i="2"/>
  <c r="K142" i="3" s="1"/>
  <c r="H142" i="3"/>
  <c r="H139" i="2"/>
  <c r="K138" i="3" s="1"/>
  <c r="H138" i="3"/>
  <c r="I127" i="2"/>
  <c r="L126" i="3" s="1"/>
  <c r="H126" i="3"/>
  <c r="I119" i="2"/>
  <c r="L118" i="3" s="1"/>
  <c r="H118" i="3"/>
  <c r="I111" i="2"/>
  <c r="L110" i="3" s="1"/>
  <c r="H110" i="3"/>
  <c r="H99" i="2"/>
  <c r="K98" i="3" s="1"/>
  <c r="I99" i="2"/>
  <c r="H98" i="3"/>
  <c r="H87" i="2"/>
  <c r="K86" i="3" s="1"/>
  <c r="H86" i="3"/>
  <c r="H83" i="2"/>
  <c r="K82" i="3" s="1"/>
  <c r="H82" i="3"/>
  <c r="I71" i="2"/>
  <c r="L70" i="3" s="1"/>
  <c r="H70" i="3"/>
  <c r="I59" i="2"/>
  <c r="L58" i="3" s="1"/>
  <c r="H58" i="3"/>
  <c r="I55" i="2"/>
  <c r="L54" i="3" s="1"/>
  <c r="H54" i="3"/>
  <c r="H43" i="2"/>
  <c r="K42" i="3" s="1"/>
  <c r="H42" i="3"/>
  <c r="H39" i="2"/>
  <c r="K38" i="3" s="1"/>
  <c r="H38" i="3"/>
  <c r="H27" i="2"/>
  <c r="I27" i="2"/>
  <c r="L26" i="3" s="1"/>
  <c r="K158" i="2"/>
  <c r="I166" i="3" s="1"/>
  <c r="H26" i="3"/>
  <c r="I19" i="2"/>
  <c r="L18" i="3" s="1"/>
  <c r="H18" i="3"/>
  <c r="H11" i="2"/>
  <c r="K10" i="3" s="1"/>
  <c r="H10" i="3"/>
  <c r="I76" i="3"/>
  <c r="G77" i="2"/>
  <c r="F160" i="2"/>
  <c r="N156" i="2"/>
  <c r="L164" i="3" s="1"/>
  <c r="H146" i="2"/>
  <c r="K145" i="3" s="1"/>
  <c r="H145" i="3"/>
  <c r="H142" i="2"/>
  <c r="K141" i="3" s="1"/>
  <c r="H141" i="3"/>
  <c r="H138" i="2"/>
  <c r="K137" i="3" s="1"/>
  <c r="H137" i="3"/>
  <c r="H134" i="2"/>
  <c r="K133" i="3" s="1"/>
  <c r="I134" i="2"/>
  <c r="L133" i="3" s="1"/>
  <c r="K153" i="2"/>
  <c r="I161" i="3" s="1"/>
  <c r="H133" i="3"/>
  <c r="I130" i="2"/>
  <c r="L129" i="3" s="1"/>
  <c r="H129" i="3"/>
  <c r="I126" i="2"/>
  <c r="L125" i="3" s="1"/>
  <c r="H125" i="3"/>
  <c r="I122" i="2"/>
  <c r="L121" i="3" s="1"/>
  <c r="H121" i="3"/>
  <c r="I118" i="2"/>
  <c r="L117" i="3" s="1"/>
  <c r="H117" i="3"/>
  <c r="I114" i="2"/>
  <c r="L113" i="3" s="1"/>
  <c r="H113" i="3"/>
  <c r="I110" i="2"/>
  <c r="L109" i="3" s="1"/>
  <c r="H109" i="3"/>
  <c r="I106" i="2"/>
  <c r="L105" i="3" s="1"/>
  <c r="H105" i="3"/>
  <c r="I102" i="2"/>
  <c r="L101" i="3" s="1"/>
  <c r="H101" i="3"/>
  <c r="H98" i="2"/>
  <c r="K97" i="3" s="1"/>
  <c r="H97" i="3"/>
  <c r="H94" i="2"/>
  <c r="K93" i="3" s="1"/>
  <c r="H93" i="3"/>
  <c r="H90" i="2"/>
  <c r="K89" i="3" s="1"/>
  <c r="H89" i="3"/>
  <c r="H86" i="2"/>
  <c r="K85" i="3" s="1"/>
  <c r="H85" i="3"/>
  <c r="H82" i="2"/>
  <c r="K81" i="3" s="1"/>
  <c r="H81" i="3"/>
  <c r="H78" i="2"/>
  <c r="K77" i="3" s="1"/>
  <c r="H77" i="3"/>
  <c r="I74" i="2"/>
  <c r="L73" i="3" s="1"/>
  <c r="H73" i="3"/>
  <c r="I70" i="2"/>
  <c r="L69" i="3" s="1"/>
  <c r="H69" i="3"/>
  <c r="I66" i="2"/>
  <c r="L65" i="3" s="1"/>
  <c r="H65" i="3"/>
  <c r="I62" i="2"/>
  <c r="L61" i="3" s="1"/>
  <c r="H61" i="3"/>
  <c r="I58" i="2"/>
  <c r="L57" i="3" s="1"/>
  <c r="H57" i="3"/>
  <c r="I54" i="2"/>
  <c r="L53" i="3" s="1"/>
  <c r="H53" i="3"/>
  <c r="I50" i="2"/>
  <c r="L49" i="3" s="1"/>
  <c r="H49" i="3"/>
  <c r="I46" i="2"/>
  <c r="L45" i="3" s="1"/>
  <c r="H45" i="3"/>
  <c r="H42" i="2"/>
  <c r="K41" i="3" s="1"/>
  <c r="H41" i="3"/>
  <c r="H38" i="2"/>
  <c r="K37" i="3" s="1"/>
  <c r="H37" i="3"/>
  <c r="H34" i="2"/>
  <c r="K33" i="3" s="1"/>
  <c r="H33" i="3"/>
  <c r="H30" i="2"/>
  <c r="K29" i="3" s="1"/>
  <c r="H29" i="3"/>
  <c r="I26" i="2"/>
  <c r="L25" i="3" s="1"/>
  <c r="H25" i="3"/>
  <c r="I22" i="2"/>
  <c r="L21" i="3" s="1"/>
  <c r="H21" i="3"/>
  <c r="I18" i="2"/>
  <c r="L17" i="3" s="1"/>
  <c r="H17" i="3"/>
  <c r="H14" i="2"/>
  <c r="K13" i="3" s="1"/>
  <c r="H13" i="3"/>
  <c r="H10" i="2"/>
  <c r="K9" i="3" s="1"/>
  <c r="H9" i="3"/>
  <c r="H6" i="2"/>
  <c r="K5" i="3" s="1"/>
  <c r="H5" i="3"/>
  <c r="K154" i="2"/>
  <c r="I162" i="3" s="1"/>
  <c r="H147" i="2"/>
  <c r="K146" i="3" s="1"/>
  <c r="H146" i="3"/>
  <c r="I131" i="2"/>
  <c r="L130" i="3" s="1"/>
  <c r="H130" i="3"/>
  <c r="I115" i="2"/>
  <c r="L114" i="3" s="1"/>
  <c r="H114" i="3"/>
  <c r="I103" i="2"/>
  <c r="L102" i="3" s="1"/>
  <c r="H102" i="3"/>
  <c r="H91" i="2"/>
  <c r="K90" i="3" s="1"/>
  <c r="H90" i="3"/>
  <c r="I75" i="2"/>
  <c r="L74" i="3" s="1"/>
  <c r="H74" i="3"/>
  <c r="I63" i="2"/>
  <c r="L62" i="3" s="1"/>
  <c r="H62" i="3"/>
  <c r="I51" i="2"/>
  <c r="L50" i="3" s="1"/>
  <c r="H50" i="3"/>
  <c r="H35" i="2"/>
  <c r="K34" i="3" s="1"/>
  <c r="H34" i="3"/>
  <c r="I23" i="2"/>
  <c r="L22" i="3" s="1"/>
  <c r="H22" i="3"/>
  <c r="H7" i="2"/>
  <c r="K6" i="3" s="1"/>
  <c r="H6" i="3"/>
  <c r="H149" i="2"/>
  <c r="K148" i="3" s="1"/>
  <c r="H148" i="3"/>
  <c r="H145" i="2"/>
  <c r="K144" i="3" s="1"/>
  <c r="H144" i="3"/>
  <c r="H141" i="2"/>
  <c r="K140" i="3" s="1"/>
  <c r="H140" i="3"/>
  <c r="H137" i="2"/>
  <c r="K136" i="3" s="1"/>
  <c r="H136" i="3"/>
  <c r="I133" i="2"/>
  <c r="L132" i="3" s="1"/>
  <c r="H132" i="3"/>
  <c r="I129" i="2"/>
  <c r="L128" i="3" s="1"/>
  <c r="H128" i="3"/>
  <c r="I125" i="2"/>
  <c r="L124" i="3" s="1"/>
  <c r="H124" i="3"/>
  <c r="I121" i="2"/>
  <c r="L120" i="3" s="1"/>
  <c r="H120" i="3"/>
  <c r="I117" i="2"/>
  <c r="L116" i="3" s="1"/>
  <c r="H116" i="3"/>
  <c r="I113" i="2"/>
  <c r="L112" i="3" s="1"/>
  <c r="H112" i="3"/>
  <c r="I109" i="2"/>
  <c r="L108" i="3" s="1"/>
  <c r="H108" i="3"/>
  <c r="I105" i="2"/>
  <c r="L104" i="3" s="1"/>
  <c r="H104" i="3"/>
  <c r="I101" i="2"/>
  <c r="L100" i="3" s="1"/>
  <c r="H100" i="3"/>
  <c r="H97" i="2"/>
  <c r="K96" i="3" s="1"/>
  <c r="H96" i="3"/>
  <c r="H93" i="2"/>
  <c r="K92" i="3" s="1"/>
  <c r="H92" i="3"/>
  <c r="H89" i="2"/>
  <c r="K88" i="3" s="1"/>
  <c r="H88" i="3"/>
  <c r="H85" i="2"/>
  <c r="K84" i="3" s="1"/>
  <c r="H84" i="3"/>
  <c r="H81" i="2"/>
  <c r="K80" i="3" s="1"/>
  <c r="H80" i="3"/>
  <c r="H77" i="2"/>
  <c r="I77" i="2"/>
  <c r="L76" i="3" s="1"/>
  <c r="H76" i="3"/>
  <c r="I73" i="2"/>
  <c r="L72" i="3" s="1"/>
  <c r="H72" i="3"/>
  <c r="I69" i="2"/>
  <c r="L68" i="3" s="1"/>
  <c r="H68" i="3"/>
  <c r="I65" i="2"/>
  <c r="L64" i="3" s="1"/>
  <c r="H64" i="3"/>
  <c r="I61" i="2"/>
  <c r="L60" i="3" s="1"/>
  <c r="H60" i="3"/>
  <c r="I57" i="2"/>
  <c r="L56" i="3" s="1"/>
  <c r="H56" i="3"/>
  <c r="I53" i="2"/>
  <c r="L52" i="3" s="1"/>
  <c r="H52" i="3"/>
  <c r="I49" i="2"/>
  <c r="L48" i="3" s="1"/>
  <c r="H48" i="3"/>
  <c r="I45" i="2"/>
  <c r="L44" i="3" s="1"/>
  <c r="H44" i="3"/>
  <c r="H41" i="2"/>
  <c r="K40" i="3" s="1"/>
  <c r="H40" i="3"/>
  <c r="H37" i="2"/>
  <c r="K36" i="3" s="1"/>
  <c r="H36" i="3"/>
  <c r="H33" i="2"/>
  <c r="K32" i="3" s="1"/>
  <c r="H32" i="3"/>
  <c r="H29" i="2"/>
  <c r="K28" i="3" s="1"/>
  <c r="H28" i="3"/>
  <c r="I25" i="2"/>
  <c r="L24" i="3" s="1"/>
  <c r="H24" i="3"/>
  <c r="I21" i="2"/>
  <c r="L20" i="3" s="1"/>
  <c r="H20" i="3"/>
  <c r="I17" i="2"/>
  <c r="L16" i="3" s="1"/>
  <c r="H16" i="3"/>
  <c r="H13" i="2"/>
  <c r="K12" i="3" s="1"/>
  <c r="H12" i="3"/>
  <c r="H9" i="2"/>
  <c r="K8" i="3" s="1"/>
  <c r="H8" i="3"/>
  <c r="H5" i="2"/>
  <c r="K4" i="3" s="1"/>
  <c r="H4" i="3"/>
  <c r="N158" i="2"/>
  <c r="L166" i="3" s="1"/>
  <c r="G27" i="2"/>
  <c r="I26" i="3"/>
  <c r="N159" i="2"/>
  <c r="L167" i="3" s="1"/>
  <c r="G15" i="2"/>
  <c r="I14" i="3"/>
  <c r="G99" i="2"/>
  <c r="K155" i="2"/>
  <c r="I163" i="3" s="1"/>
  <c r="N154" i="2"/>
  <c r="L162" i="3" s="1"/>
  <c r="H135" i="2"/>
  <c r="K134" i="3" s="1"/>
  <c r="H134" i="3"/>
  <c r="I123" i="2"/>
  <c r="L122" i="3" s="1"/>
  <c r="H122" i="3"/>
  <c r="I107" i="2"/>
  <c r="L106" i="3" s="1"/>
  <c r="H106" i="3"/>
  <c r="H95" i="2"/>
  <c r="K94" i="3" s="1"/>
  <c r="H94" i="3"/>
  <c r="H79" i="2"/>
  <c r="K78" i="3" s="1"/>
  <c r="H78" i="3"/>
  <c r="I67" i="2"/>
  <c r="L66" i="3" s="1"/>
  <c r="H66" i="3"/>
  <c r="I47" i="2"/>
  <c r="L46" i="3" s="1"/>
  <c r="H46" i="3"/>
  <c r="H31" i="2"/>
  <c r="K30" i="3" s="1"/>
  <c r="H30" i="3"/>
  <c r="H15" i="2"/>
  <c r="K14" i="3" s="1"/>
  <c r="I15" i="2"/>
  <c r="K159" i="2"/>
  <c r="I167" i="3" s="1"/>
  <c r="H14" i="3"/>
  <c r="I3" i="3"/>
  <c r="N160" i="2"/>
  <c r="L168" i="3" s="1"/>
  <c r="H148" i="2"/>
  <c r="K147" i="3" s="1"/>
  <c r="H147" i="3"/>
  <c r="H144" i="2"/>
  <c r="K143" i="3" s="1"/>
  <c r="H143" i="3"/>
  <c r="H140" i="2"/>
  <c r="K139" i="3" s="1"/>
  <c r="H139" i="3"/>
  <c r="H136" i="2"/>
  <c r="K135" i="3" s="1"/>
  <c r="H135" i="3"/>
  <c r="I132" i="2"/>
  <c r="L131" i="3" s="1"/>
  <c r="H131" i="3"/>
  <c r="I128" i="2"/>
  <c r="L127" i="3" s="1"/>
  <c r="H127" i="3"/>
  <c r="I124" i="2"/>
  <c r="L123" i="3" s="1"/>
  <c r="H123" i="3"/>
  <c r="I120" i="2"/>
  <c r="L119" i="3" s="1"/>
  <c r="H119" i="3"/>
  <c r="I116" i="2"/>
  <c r="L115" i="3" s="1"/>
  <c r="H115" i="3"/>
  <c r="I112" i="2"/>
  <c r="L111" i="3" s="1"/>
  <c r="H111" i="3"/>
  <c r="I108" i="2"/>
  <c r="L107" i="3" s="1"/>
  <c r="H107" i="3"/>
  <c r="I104" i="2"/>
  <c r="L103" i="3" s="1"/>
  <c r="H103" i="3"/>
  <c r="I100" i="2"/>
  <c r="L99" i="3" s="1"/>
  <c r="H99" i="3"/>
  <c r="H96" i="2"/>
  <c r="K95" i="3" s="1"/>
  <c r="H95" i="3"/>
  <c r="H92" i="2"/>
  <c r="K91" i="3" s="1"/>
  <c r="H91" i="3"/>
  <c r="H88" i="2"/>
  <c r="K87" i="3" s="1"/>
  <c r="H87" i="3"/>
  <c r="H84" i="2"/>
  <c r="K83" i="3" s="1"/>
  <c r="H83" i="3"/>
  <c r="H80" i="2"/>
  <c r="K79" i="3" s="1"/>
  <c r="H79" i="3"/>
  <c r="I76" i="2"/>
  <c r="L75" i="3" s="1"/>
  <c r="H75" i="3"/>
  <c r="I72" i="2"/>
  <c r="L71" i="3" s="1"/>
  <c r="H71" i="3"/>
  <c r="I68" i="2"/>
  <c r="L67" i="3" s="1"/>
  <c r="H67" i="3"/>
  <c r="I64" i="2"/>
  <c r="L63" i="3" s="1"/>
  <c r="H63" i="3"/>
  <c r="I60" i="2"/>
  <c r="L59" i="3" s="1"/>
  <c r="H59" i="3"/>
  <c r="I56" i="2"/>
  <c r="L55" i="3" s="1"/>
  <c r="H55" i="3"/>
  <c r="I52" i="2"/>
  <c r="L51" i="3" s="1"/>
  <c r="H51" i="3"/>
  <c r="I48" i="2"/>
  <c r="L47" i="3" s="1"/>
  <c r="H47" i="3"/>
  <c r="H44" i="2"/>
  <c r="K43" i="3" s="1"/>
  <c r="I44" i="2"/>
  <c r="H43" i="3"/>
  <c r="H40" i="2"/>
  <c r="K39" i="3" s="1"/>
  <c r="H39" i="3"/>
  <c r="H36" i="2"/>
  <c r="K35" i="3" s="1"/>
  <c r="H35" i="3"/>
  <c r="H32" i="2"/>
  <c r="K31" i="3" s="1"/>
  <c r="H31" i="3"/>
  <c r="H28" i="2"/>
  <c r="K27" i="3" s="1"/>
  <c r="H27" i="3"/>
  <c r="I24" i="2"/>
  <c r="L23" i="3" s="1"/>
  <c r="H23" i="3"/>
  <c r="I20" i="2"/>
  <c r="L19" i="3" s="1"/>
  <c r="H19" i="3"/>
  <c r="I16" i="2"/>
  <c r="L15" i="3" s="1"/>
  <c r="H15" i="3"/>
  <c r="H12" i="2"/>
  <c r="K11" i="3" s="1"/>
  <c r="H11" i="3"/>
  <c r="H8" i="2"/>
  <c r="K7" i="3" s="1"/>
  <c r="H7" i="3"/>
  <c r="H4" i="2"/>
  <c r="K160" i="2"/>
  <c r="I168" i="3" s="1"/>
  <c r="H3" i="3"/>
  <c r="N153" i="2"/>
  <c r="L161" i="3" s="1"/>
  <c r="I133" i="3"/>
  <c r="F155" i="2"/>
  <c r="F159" i="2"/>
  <c r="F163" i="2"/>
  <c r="G44" i="2"/>
  <c r="K156" i="2"/>
  <c r="I164" i="3" s="1"/>
  <c r="N155" i="2"/>
  <c r="L163" i="3" s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156" i="1" s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3" i="1"/>
  <c r="E42" i="1"/>
  <c r="E41" i="1"/>
  <c r="E40" i="1"/>
  <c r="E160" i="1" s="1"/>
  <c r="E39" i="1"/>
  <c r="E38" i="1"/>
  <c r="E37" i="1"/>
  <c r="E36" i="1"/>
  <c r="E35" i="1"/>
  <c r="E34" i="1"/>
  <c r="E33" i="1"/>
  <c r="E32" i="1"/>
  <c r="E31" i="1"/>
  <c r="E30" i="1"/>
  <c r="E29" i="1"/>
  <c r="E28" i="1"/>
  <c r="E161" i="1" s="1"/>
  <c r="E27" i="1"/>
  <c r="K157" i="1" s="1"/>
  <c r="E26" i="1"/>
  <c r="E25" i="1"/>
  <c r="E24" i="1"/>
  <c r="E23" i="1"/>
  <c r="E22" i="1"/>
  <c r="E21" i="1"/>
  <c r="E20" i="1"/>
  <c r="E19" i="1"/>
  <c r="E18" i="1"/>
  <c r="E17" i="1"/>
  <c r="E16" i="1"/>
  <c r="E162" i="1" s="1"/>
  <c r="E15" i="1"/>
  <c r="K158" i="1" s="1"/>
  <c r="E14" i="1"/>
  <c r="E13" i="1"/>
  <c r="E12" i="1"/>
  <c r="E11" i="1"/>
  <c r="E10" i="1"/>
  <c r="E9" i="1"/>
  <c r="E8" i="1"/>
  <c r="E7" i="1"/>
  <c r="E6" i="1"/>
  <c r="E5" i="1"/>
  <c r="E4" i="1"/>
  <c r="K3" i="3" l="1"/>
  <c r="M160" i="2"/>
  <c r="O160" i="2" s="1"/>
  <c r="M168" i="3" s="1"/>
  <c r="L43" i="3"/>
  <c r="M156" i="2"/>
  <c r="O156" i="2" s="1"/>
  <c r="K26" i="3"/>
  <c r="M158" i="2"/>
  <c r="O158" i="2" s="1"/>
  <c r="L98" i="3"/>
  <c r="M154" i="2"/>
  <c r="O154" i="2" s="1"/>
  <c r="L14" i="3"/>
  <c r="M159" i="2"/>
  <c r="O159" i="2" s="1"/>
  <c r="K76" i="3"/>
  <c r="M155" i="2"/>
  <c r="O155" i="2" s="1"/>
  <c r="O153" i="2"/>
  <c r="M161" i="3" s="1"/>
  <c r="J168" i="3"/>
  <c r="J98" i="3"/>
  <c r="L154" i="2"/>
  <c r="J161" i="3"/>
  <c r="J43" i="3"/>
  <c r="L156" i="2"/>
  <c r="J14" i="3"/>
  <c r="L159" i="2"/>
  <c r="L158" i="2"/>
  <c r="J26" i="3"/>
  <c r="J76" i="3"/>
  <c r="L155" i="2"/>
  <c r="K152" i="1"/>
  <c r="C161" i="3" s="1"/>
  <c r="E152" i="1"/>
  <c r="K159" i="1"/>
  <c r="C168" i="3" s="1"/>
  <c r="K154" i="1"/>
  <c r="E157" i="1"/>
  <c r="H5" i="1"/>
  <c r="C4" i="3"/>
  <c r="F5" i="1"/>
  <c r="H13" i="1"/>
  <c r="C12" i="3"/>
  <c r="F13" i="1"/>
  <c r="I21" i="1"/>
  <c r="C20" i="3"/>
  <c r="F21" i="1"/>
  <c r="H29" i="1"/>
  <c r="C28" i="3"/>
  <c r="F29" i="1"/>
  <c r="H37" i="1"/>
  <c r="C36" i="3"/>
  <c r="F37" i="1"/>
  <c r="I46" i="1"/>
  <c r="C45" i="3"/>
  <c r="F46" i="1"/>
  <c r="I54" i="1"/>
  <c r="C53" i="3"/>
  <c r="F54" i="1"/>
  <c r="I62" i="1"/>
  <c r="C61" i="3"/>
  <c r="F62" i="1"/>
  <c r="I70" i="1"/>
  <c r="C69" i="3"/>
  <c r="F70" i="1"/>
  <c r="H78" i="1"/>
  <c r="C77" i="3"/>
  <c r="F78" i="1"/>
  <c r="H82" i="1"/>
  <c r="C81" i="3"/>
  <c r="F82" i="1"/>
  <c r="H90" i="1"/>
  <c r="C89" i="3"/>
  <c r="F90" i="1"/>
  <c r="H98" i="1"/>
  <c r="C97" i="3"/>
  <c r="F98" i="1"/>
  <c r="I106" i="1"/>
  <c r="C105" i="3"/>
  <c r="F106" i="1"/>
  <c r="I114" i="1"/>
  <c r="C113" i="3"/>
  <c r="F114" i="1"/>
  <c r="I122" i="1"/>
  <c r="C121" i="3"/>
  <c r="F122" i="1"/>
  <c r="I130" i="1"/>
  <c r="C129" i="3"/>
  <c r="F130" i="1"/>
  <c r="H138" i="1"/>
  <c r="C137" i="3"/>
  <c r="F138" i="1"/>
  <c r="H142" i="1"/>
  <c r="C141" i="3"/>
  <c r="F142" i="1"/>
  <c r="H146" i="1"/>
  <c r="C145" i="3"/>
  <c r="F146" i="1"/>
  <c r="C166" i="3"/>
  <c r="H6" i="1"/>
  <c r="C5" i="3"/>
  <c r="F6" i="1"/>
  <c r="H10" i="1"/>
  <c r="C9" i="3"/>
  <c r="F10" i="1"/>
  <c r="H14" i="1"/>
  <c r="C13" i="3"/>
  <c r="F14" i="1"/>
  <c r="I18" i="1"/>
  <c r="C17" i="3"/>
  <c r="F18" i="1"/>
  <c r="I22" i="1"/>
  <c r="C21" i="3"/>
  <c r="F22" i="1"/>
  <c r="I26" i="1"/>
  <c r="C25" i="3"/>
  <c r="F26" i="1"/>
  <c r="H30" i="1"/>
  <c r="C29" i="3"/>
  <c r="F30" i="1"/>
  <c r="H34" i="1"/>
  <c r="C33" i="3"/>
  <c r="F34" i="1"/>
  <c r="H38" i="1"/>
  <c r="C37" i="3"/>
  <c r="F38" i="1"/>
  <c r="C41" i="3"/>
  <c r="H42" i="1"/>
  <c r="F42" i="1"/>
  <c r="I47" i="1"/>
  <c r="C46" i="3"/>
  <c r="F47" i="1"/>
  <c r="I51" i="1"/>
  <c r="C50" i="3"/>
  <c r="F51" i="1"/>
  <c r="I55" i="1"/>
  <c r="C54" i="3"/>
  <c r="F55" i="1"/>
  <c r="I59" i="1"/>
  <c r="C58" i="3"/>
  <c r="F59" i="1"/>
  <c r="I63" i="1"/>
  <c r="C62" i="3"/>
  <c r="F63" i="1"/>
  <c r="I67" i="1"/>
  <c r="C66" i="3"/>
  <c r="F67" i="1"/>
  <c r="I71" i="1"/>
  <c r="C70" i="3"/>
  <c r="F71" i="1"/>
  <c r="I75" i="1"/>
  <c r="C74" i="3"/>
  <c r="F75" i="1"/>
  <c r="H79" i="1"/>
  <c r="C78" i="3"/>
  <c r="F79" i="1"/>
  <c r="H83" i="1"/>
  <c r="C82" i="3"/>
  <c r="F83" i="1"/>
  <c r="H87" i="1"/>
  <c r="C86" i="3"/>
  <c r="F87" i="1"/>
  <c r="H91" i="1"/>
  <c r="C90" i="3"/>
  <c r="F91" i="1"/>
  <c r="H95" i="1"/>
  <c r="C94" i="3"/>
  <c r="F95" i="1"/>
  <c r="I99" i="1"/>
  <c r="M153" i="1" s="1"/>
  <c r="H99" i="1"/>
  <c r="C98" i="3"/>
  <c r="F99" i="1"/>
  <c r="I103" i="1"/>
  <c r="C102" i="3"/>
  <c r="F103" i="1"/>
  <c r="I107" i="1"/>
  <c r="C106" i="3"/>
  <c r="F107" i="1"/>
  <c r="I111" i="1"/>
  <c r="C110" i="3"/>
  <c r="F111" i="1"/>
  <c r="I115" i="1"/>
  <c r="C114" i="3"/>
  <c r="F115" i="1"/>
  <c r="I119" i="1"/>
  <c r="C118" i="3"/>
  <c r="F119" i="1"/>
  <c r="I123" i="1"/>
  <c r="C122" i="3"/>
  <c r="F123" i="1"/>
  <c r="I127" i="1"/>
  <c r="C126" i="3"/>
  <c r="F127" i="1"/>
  <c r="I131" i="1"/>
  <c r="C130" i="3"/>
  <c r="F131" i="1"/>
  <c r="H135" i="1"/>
  <c r="C134" i="3"/>
  <c r="F135" i="1"/>
  <c r="H139" i="1"/>
  <c r="C138" i="3"/>
  <c r="F139" i="1"/>
  <c r="H143" i="1"/>
  <c r="C142" i="3"/>
  <c r="F143" i="1"/>
  <c r="H147" i="1"/>
  <c r="C146" i="3"/>
  <c r="F147" i="1"/>
  <c r="E153" i="1"/>
  <c r="K153" i="1"/>
  <c r="C167" i="3"/>
  <c r="H7" i="1"/>
  <c r="C6" i="3"/>
  <c r="F7" i="1"/>
  <c r="H11" i="1"/>
  <c r="C10" i="3"/>
  <c r="F11" i="1"/>
  <c r="I15" i="1"/>
  <c r="H15" i="1"/>
  <c r="C14" i="3"/>
  <c r="F15" i="1"/>
  <c r="I19" i="1"/>
  <c r="C18" i="3"/>
  <c r="F19" i="1"/>
  <c r="I23" i="1"/>
  <c r="C22" i="3"/>
  <c r="F23" i="1"/>
  <c r="I27" i="1"/>
  <c r="H27" i="1"/>
  <c r="C26" i="3"/>
  <c r="F27" i="1"/>
  <c r="H31" i="1"/>
  <c r="C30" i="3"/>
  <c r="F31" i="1"/>
  <c r="H35" i="1"/>
  <c r="C34" i="3"/>
  <c r="F35" i="1"/>
  <c r="H39" i="1"/>
  <c r="C38" i="3"/>
  <c r="F39" i="1"/>
  <c r="H43" i="1"/>
  <c r="C42" i="3"/>
  <c r="F43" i="1"/>
  <c r="I48" i="1"/>
  <c r="C47" i="3"/>
  <c r="F48" i="1"/>
  <c r="I52" i="1"/>
  <c r="C51" i="3"/>
  <c r="F52" i="1"/>
  <c r="I56" i="1"/>
  <c r="C55" i="3"/>
  <c r="F56" i="1"/>
  <c r="I60" i="1"/>
  <c r="C59" i="3"/>
  <c r="F60" i="1"/>
  <c r="I64" i="1"/>
  <c r="C63" i="3"/>
  <c r="F64" i="1"/>
  <c r="I68" i="1"/>
  <c r="C67" i="3"/>
  <c r="F68" i="1"/>
  <c r="I72" i="1"/>
  <c r="C71" i="3"/>
  <c r="F72" i="1"/>
  <c r="I76" i="1"/>
  <c r="C75" i="3"/>
  <c r="F76" i="1"/>
  <c r="H80" i="1"/>
  <c r="C79" i="3"/>
  <c r="F80" i="1"/>
  <c r="H84" i="1"/>
  <c r="C83" i="3"/>
  <c r="F84" i="1"/>
  <c r="H88" i="1"/>
  <c r="C87" i="3"/>
  <c r="F88" i="1"/>
  <c r="H92" i="1"/>
  <c r="C91" i="3"/>
  <c r="F92" i="1"/>
  <c r="H96" i="1"/>
  <c r="C95" i="3"/>
  <c r="F96" i="1"/>
  <c r="I100" i="1"/>
  <c r="C99" i="3"/>
  <c r="F100" i="1"/>
  <c r="I104" i="1"/>
  <c r="C103" i="3"/>
  <c r="F104" i="1"/>
  <c r="I108" i="1"/>
  <c r="C107" i="3"/>
  <c r="F108" i="1"/>
  <c r="I112" i="1"/>
  <c r="C111" i="3"/>
  <c r="F112" i="1"/>
  <c r="I116" i="1"/>
  <c r="C115" i="3"/>
  <c r="F116" i="1"/>
  <c r="I120" i="1"/>
  <c r="C119" i="3"/>
  <c r="F120" i="1"/>
  <c r="I124" i="1"/>
  <c r="C123" i="3"/>
  <c r="F124" i="1"/>
  <c r="I128" i="1"/>
  <c r="C127" i="3"/>
  <c r="F128" i="1"/>
  <c r="I132" i="1"/>
  <c r="C131" i="3"/>
  <c r="F132" i="1"/>
  <c r="H136" i="1"/>
  <c r="C135" i="3"/>
  <c r="F136" i="1"/>
  <c r="H140" i="1"/>
  <c r="C139" i="3"/>
  <c r="F140" i="1"/>
  <c r="H144" i="1"/>
  <c r="C143" i="3"/>
  <c r="F144" i="1"/>
  <c r="H148" i="1"/>
  <c r="C147" i="3"/>
  <c r="F148" i="1"/>
  <c r="E154" i="1"/>
  <c r="E158" i="1"/>
  <c r="H9" i="1"/>
  <c r="C8" i="3"/>
  <c r="F9" i="1"/>
  <c r="I17" i="1"/>
  <c r="C16" i="3"/>
  <c r="F17" i="1"/>
  <c r="I25" i="1"/>
  <c r="C24" i="3"/>
  <c r="F25" i="1"/>
  <c r="H33" i="1"/>
  <c r="C32" i="3"/>
  <c r="F33" i="1"/>
  <c r="H41" i="1"/>
  <c r="C40" i="3"/>
  <c r="F41" i="1"/>
  <c r="I50" i="1"/>
  <c r="C49" i="3"/>
  <c r="F50" i="1"/>
  <c r="I58" i="1"/>
  <c r="C57" i="3"/>
  <c r="F58" i="1"/>
  <c r="I66" i="1"/>
  <c r="C65" i="3"/>
  <c r="F66" i="1"/>
  <c r="I74" i="1"/>
  <c r="C73" i="3"/>
  <c r="F74" i="1"/>
  <c r="H86" i="1"/>
  <c r="C85" i="3"/>
  <c r="F86" i="1"/>
  <c r="H94" i="1"/>
  <c r="C93" i="3"/>
  <c r="F94" i="1"/>
  <c r="I102" i="1"/>
  <c r="C101" i="3"/>
  <c r="F102" i="1"/>
  <c r="I110" i="1"/>
  <c r="C109" i="3"/>
  <c r="F110" i="1"/>
  <c r="I118" i="1"/>
  <c r="C117" i="3"/>
  <c r="F118" i="1"/>
  <c r="I126" i="1"/>
  <c r="C125" i="3"/>
  <c r="F126" i="1"/>
  <c r="H134" i="1"/>
  <c r="M152" i="1" s="1"/>
  <c r="I134" i="1"/>
  <c r="C133" i="3"/>
  <c r="F134" i="1"/>
  <c r="H4" i="1"/>
  <c r="M159" i="1" s="1"/>
  <c r="C3" i="3"/>
  <c r="F4" i="1"/>
  <c r="H8" i="1"/>
  <c r="C7" i="3"/>
  <c r="F8" i="1"/>
  <c r="H12" i="1"/>
  <c r="C11" i="3"/>
  <c r="F12" i="1"/>
  <c r="I16" i="1"/>
  <c r="C15" i="3"/>
  <c r="F16" i="1"/>
  <c r="I20" i="1"/>
  <c r="C19" i="3"/>
  <c r="F20" i="1"/>
  <c r="I24" i="1"/>
  <c r="C23" i="3"/>
  <c r="F24" i="1"/>
  <c r="H28" i="1"/>
  <c r="C27" i="3"/>
  <c r="F28" i="1"/>
  <c r="H32" i="1"/>
  <c r="C31" i="3"/>
  <c r="F32" i="1"/>
  <c r="H36" i="1"/>
  <c r="C35" i="3"/>
  <c r="F36" i="1"/>
  <c r="H40" i="1"/>
  <c r="C39" i="3"/>
  <c r="F40" i="1"/>
  <c r="I45" i="1"/>
  <c r="C44" i="3"/>
  <c r="F44" i="1"/>
  <c r="F45" i="1"/>
  <c r="I49" i="1"/>
  <c r="C48" i="3"/>
  <c r="F49" i="1"/>
  <c r="I53" i="1"/>
  <c r="C52" i="3"/>
  <c r="F53" i="1"/>
  <c r="I57" i="1"/>
  <c r="C56" i="3"/>
  <c r="F57" i="1"/>
  <c r="I61" i="1"/>
  <c r="C60" i="3"/>
  <c r="F61" i="1"/>
  <c r="I65" i="1"/>
  <c r="C64" i="3"/>
  <c r="F65" i="1"/>
  <c r="I69" i="1"/>
  <c r="C68" i="3"/>
  <c r="F69" i="1"/>
  <c r="I73" i="1"/>
  <c r="C72" i="3"/>
  <c r="F73" i="1"/>
  <c r="I77" i="1"/>
  <c r="H77" i="1"/>
  <c r="M154" i="1" s="1"/>
  <c r="I44" i="1"/>
  <c r="C76" i="3"/>
  <c r="F77" i="1"/>
  <c r="H81" i="1"/>
  <c r="C80" i="3"/>
  <c r="F81" i="1"/>
  <c r="H85" i="1"/>
  <c r="C84" i="3"/>
  <c r="F85" i="1"/>
  <c r="H89" i="1"/>
  <c r="C88" i="3"/>
  <c r="F89" i="1"/>
  <c r="H93" i="1"/>
  <c r="C92" i="3"/>
  <c r="F93" i="1"/>
  <c r="H97" i="1"/>
  <c r="C96" i="3"/>
  <c r="F97" i="1"/>
  <c r="I101" i="1"/>
  <c r="C100" i="3"/>
  <c r="F101" i="1"/>
  <c r="I105" i="1"/>
  <c r="C104" i="3"/>
  <c r="F105" i="1"/>
  <c r="I109" i="1"/>
  <c r="C108" i="3"/>
  <c r="F109" i="1"/>
  <c r="I113" i="1"/>
  <c r="C112" i="3"/>
  <c r="F113" i="1"/>
  <c r="I117" i="1"/>
  <c r="C116" i="3"/>
  <c r="F117" i="1"/>
  <c r="I121" i="1"/>
  <c r="C120" i="3"/>
  <c r="F121" i="1"/>
  <c r="I125" i="1"/>
  <c r="C124" i="3"/>
  <c r="F125" i="1"/>
  <c r="I129" i="1"/>
  <c r="C128" i="3"/>
  <c r="F129" i="1"/>
  <c r="I133" i="1"/>
  <c r="C132" i="3"/>
  <c r="F133" i="1"/>
  <c r="H137" i="1"/>
  <c r="C136" i="3"/>
  <c r="F137" i="1"/>
  <c r="H141" i="1"/>
  <c r="C140" i="3"/>
  <c r="F141" i="1"/>
  <c r="H145" i="1"/>
  <c r="C144" i="3"/>
  <c r="F145" i="1"/>
  <c r="H149" i="1"/>
  <c r="C148" i="3"/>
  <c r="E155" i="1"/>
  <c r="E159" i="1"/>
  <c r="E163" i="1"/>
  <c r="K155" i="1"/>
  <c r="O153" i="1" l="1"/>
  <c r="M158" i="1"/>
  <c r="M157" i="1"/>
  <c r="O157" i="1" s="1"/>
  <c r="M155" i="1"/>
  <c r="J162" i="3"/>
  <c r="M162" i="3"/>
  <c r="M166" i="3"/>
  <c r="J166" i="3"/>
  <c r="J164" i="3"/>
  <c r="M164" i="3"/>
  <c r="J163" i="3"/>
  <c r="M163" i="3"/>
  <c r="J167" i="3"/>
  <c r="M167" i="3"/>
  <c r="C163" i="3"/>
  <c r="G48" i="3"/>
  <c r="F35" i="3"/>
  <c r="D27" i="3"/>
  <c r="G23" i="3"/>
  <c r="F3" i="3"/>
  <c r="D117" i="3"/>
  <c r="D101" i="3"/>
  <c r="D93" i="3"/>
  <c r="D73" i="3"/>
  <c r="D57" i="3"/>
  <c r="D24" i="3"/>
  <c r="G111" i="3"/>
  <c r="F38" i="3"/>
  <c r="D30" i="3"/>
  <c r="F26" i="3"/>
  <c r="D18" i="3"/>
  <c r="F142" i="3"/>
  <c r="F98" i="3"/>
  <c r="D54" i="3"/>
  <c r="G50" i="3"/>
  <c r="G46" i="3"/>
  <c r="D37" i="3"/>
  <c r="F13" i="3"/>
  <c r="D5" i="3"/>
  <c r="D145" i="3"/>
  <c r="D137" i="3"/>
  <c r="D129" i="3"/>
  <c r="D113" i="3"/>
  <c r="D97" i="3"/>
  <c r="D81" i="3"/>
  <c r="D61" i="3"/>
  <c r="F36" i="3"/>
  <c r="F4" i="3"/>
  <c r="D144" i="3"/>
  <c r="D136" i="3"/>
  <c r="D128" i="3"/>
  <c r="D120" i="3"/>
  <c r="D116" i="3"/>
  <c r="D108" i="3"/>
  <c r="D100" i="3"/>
  <c r="D92" i="3"/>
  <c r="D84" i="3"/>
  <c r="D76" i="3"/>
  <c r="G77" i="1"/>
  <c r="N154" i="1"/>
  <c r="O154" i="1" s="1"/>
  <c r="G72" i="3"/>
  <c r="G64" i="3"/>
  <c r="D23" i="3"/>
  <c r="G133" i="3"/>
  <c r="D49" i="3"/>
  <c r="D147" i="3"/>
  <c r="D139" i="3"/>
  <c r="D131" i="3"/>
  <c r="D123" i="3"/>
  <c r="D115" i="3"/>
  <c r="D107" i="3"/>
  <c r="D99" i="3"/>
  <c r="D91" i="3"/>
  <c r="D83" i="3"/>
  <c r="D79" i="3"/>
  <c r="D71" i="3"/>
  <c r="D63" i="3"/>
  <c r="D59" i="3"/>
  <c r="D42" i="3"/>
  <c r="D26" i="3"/>
  <c r="N157" i="1"/>
  <c r="G27" i="1"/>
  <c r="D14" i="3"/>
  <c r="G15" i="1"/>
  <c r="N158" i="1"/>
  <c r="F10" i="3"/>
  <c r="F146" i="3"/>
  <c r="F138" i="3"/>
  <c r="G130" i="3"/>
  <c r="G122" i="3"/>
  <c r="G114" i="3"/>
  <c r="G106" i="3"/>
  <c r="F86" i="3"/>
  <c r="F78" i="3"/>
  <c r="G70" i="3"/>
  <c r="G62" i="3"/>
  <c r="D50" i="3"/>
  <c r="D33" i="3"/>
  <c r="F29" i="3"/>
  <c r="G25" i="3"/>
  <c r="D17" i="3"/>
  <c r="F9" i="3"/>
  <c r="D45" i="3"/>
  <c r="F28" i="3"/>
  <c r="D12" i="3"/>
  <c r="C164" i="3"/>
  <c r="G56" i="3"/>
  <c r="D48" i="3"/>
  <c r="G44" i="3"/>
  <c r="D35" i="3"/>
  <c r="F31" i="3"/>
  <c r="F27" i="3"/>
  <c r="D19" i="3"/>
  <c r="G15" i="3"/>
  <c r="F11" i="3"/>
  <c r="D3" i="3"/>
  <c r="G4" i="1"/>
  <c r="N159" i="1"/>
  <c r="O159" i="1" s="1"/>
  <c r="F133" i="3"/>
  <c r="G125" i="3"/>
  <c r="G117" i="3"/>
  <c r="G109" i="3"/>
  <c r="G101" i="3"/>
  <c r="F93" i="3"/>
  <c r="F85" i="3"/>
  <c r="G73" i="3"/>
  <c r="G65" i="3"/>
  <c r="G57" i="3"/>
  <c r="D40" i="3"/>
  <c r="G24" i="3"/>
  <c r="D8" i="3"/>
  <c r="D55" i="3"/>
  <c r="G47" i="3"/>
  <c r="D38" i="3"/>
  <c r="G22" i="3"/>
  <c r="F6" i="3"/>
  <c r="D146" i="3"/>
  <c r="D142" i="3"/>
  <c r="D138" i="3"/>
  <c r="D134" i="3"/>
  <c r="D130" i="3"/>
  <c r="D126" i="3"/>
  <c r="D122" i="3"/>
  <c r="D118" i="3"/>
  <c r="D114" i="3"/>
  <c r="D110" i="3"/>
  <c r="D106" i="3"/>
  <c r="D102" i="3"/>
  <c r="D98" i="3"/>
  <c r="N153" i="1"/>
  <c r="G98" i="3"/>
  <c r="F90" i="3"/>
  <c r="G74" i="3"/>
  <c r="G66" i="3"/>
  <c r="G58" i="3"/>
  <c r="G54" i="3"/>
  <c r="D46" i="3"/>
  <c r="F37" i="3"/>
  <c r="D29" i="3"/>
  <c r="G21" i="3"/>
  <c r="D13" i="3"/>
  <c r="F5" i="3"/>
  <c r="F145" i="3"/>
  <c r="F141" i="3"/>
  <c r="F137" i="3"/>
  <c r="G129" i="3"/>
  <c r="G121" i="3"/>
  <c r="G113" i="3"/>
  <c r="G105" i="3"/>
  <c r="F97" i="3"/>
  <c r="F89" i="3"/>
  <c r="F81" i="3"/>
  <c r="F77" i="3"/>
  <c r="G69" i="3"/>
  <c r="G61" i="3"/>
  <c r="G53" i="3"/>
  <c r="D36" i="3"/>
  <c r="G20" i="3"/>
  <c r="D4" i="3"/>
  <c r="F76" i="3"/>
  <c r="D56" i="3"/>
  <c r="D43" i="3"/>
  <c r="N155" i="1"/>
  <c r="G44" i="1"/>
  <c r="G19" i="3"/>
  <c r="D11" i="3"/>
  <c r="F7" i="3"/>
  <c r="D125" i="3"/>
  <c r="D109" i="3"/>
  <c r="D85" i="3"/>
  <c r="D65" i="3"/>
  <c r="F40" i="3"/>
  <c r="F8" i="3"/>
  <c r="G127" i="3"/>
  <c r="G119" i="3"/>
  <c r="G103" i="3"/>
  <c r="F95" i="3"/>
  <c r="F87" i="3"/>
  <c r="F79" i="3"/>
  <c r="G55" i="3"/>
  <c r="D47" i="3"/>
  <c r="F42" i="3"/>
  <c r="D6" i="3"/>
  <c r="C162" i="3"/>
  <c r="F134" i="3"/>
  <c r="F41" i="3"/>
  <c r="D21" i="3"/>
  <c r="D141" i="3"/>
  <c r="D121" i="3"/>
  <c r="D105" i="3"/>
  <c r="D89" i="3"/>
  <c r="D77" i="3"/>
  <c r="D69" i="3"/>
  <c r="D53" i="3"/>
  <c r="D20" i="3"/>
  <c r="D140" i="3"/>
  <c r="D132" i="3"/>
  <c r="D124" i="3"/>
  <c r="D112" i="3"/>
  <c r="D104" i="3"/>
  <c r="D96" i="3"/>
  <c r="D88" i="3"/>
  <c r="D80" i="3"/>
  <c r="G76" i="3"/>
  <c r="G68" i="3"/>
  <c r="G60" i="3"/>
  <c r="D52" i="3"/>
  <c r="D39" i="3"/>
  <c r="D7" i="3"/>
  <c r="F32" i="3"/>
  <c r="D16" i="3"/>
  <c r="D143" i="3"/>
  <c r="D135" i="3"/>
  <c r="D127" i="3"/>
  <c r="D119" i="3"/>
  <c r="D111" i="3"/>
  <c r="D103" i="3"/>
  <c r="D95" i="3"/>
  <c r="D87" i="3"/>
  <c r="D75" i="3"/>
  <c r="D67" i="3"/>
  <c r="G51" i="3"/>
  <c r="F34" i="3"/>
  <c r="G26" i="3"/>
  <c r="G14" i="3"/>
  <c r="G126" i="3"/>
  <c r="G118" i="3"/>
  <c r="G110" i="3"/>
  <c r="G102" i="3"/>
  <c r="F94" i="3"/>
  <c r="F82" i="3"/>
  <c r="F148" i="3"/>
  <c r="F144" i="3"/>
  <c r="F140" i="3"/>
  <c r="F136" i="3"/>
  <c r="G132" i="3"/>
  <c r="G128" i="3"/>
  <c r="G124" i="3"/>
  <c r="G120" i="3"/>
  <c r="G116" i="3"/>
  <c r="G112" i="3"/>
  <c r="G108" i="3"/>
  <c r="G104" i="3"/>
  <c r="G100" i="3"/>
  <c r="F96" i="3"/>
  <c r="F92" i="3"/>
  <c r="F88" i="3"/>
  <c r="F84" i="3"/>
  <c r="F80" i="3"/>
  <c r="G43" i="3"/>
  <c r="D72" i="3"/>
  <c r="D68" i="3"/>
  <c r="D64" i="3"/>
  <c r="D60" i="3"/>
  <c r="G52" i="3"/>
  <c r="D44" i="3"/>
  <c r="F39" i="3"/>
  <c r="D31" i="3"/>
  <c r="D15" i="3"/>
  <c r="G99" i="1"/>
  <c r="G134" i="1"/>
  <c r="D133" i="3"/>
  <c r="N152" i="1"/>
  <c r="O152" i="1" s="1"/>
  <c r="G49" i="3"/>
  <c r="D32" i="3"/>
  <c r="G16" i="3"/>
  <c r="F147" i="3"/>
  <c r="F143" i="3"/>
  <c r="F139" i="3"/>
  <c r="F135" i="3"/>
  <c r="G131" i="3"/>
  <c r="G123" i="3"/>
  <c r="G115" i="3"/>
  <c r="G107" i="3"/>
  <c r="G99" i="3"/>
  <c r="F91" i="3"/>
  <c r="F83" i="3"/>
  <c r="G75" i="3"/>
  <c r="G71" i="3"/>
  <c r="G67" i="3"/>
  <c r="G63" i="3"/>
  <c r="G59" i="3"/>
  <c r="D51" i="3"/>
  <c r="D34" i="3"/>
  <c r="F30" i="3"/>
  <c r="D22" i="3"/>
  <c r="G18" i="3"/>
  <c r="F14" i="3"/>
  <c r="D10" i="3"/>
  <c r="D94" i="3"/>
  <c r="D90" i="3"/>
  <c r="D86" i="3"/>
  <c r="D82" i="3"/>
  <c r="D78" i="3"/>
  <c r="D74" i="3"/>
  <c r="D70" i="3"/>
  <c r="D66" i="3"/>
  <c r="D62" i="3"/>
  <c r="D58" i="3"/>
  <c r="D41" i="3"/>
  <c r="F33" i="3"/>
  <c r="D25" i="3"/>
  <c r="G17" i="3"/>
  <c r="D9" i="3"/>
  <c r="G45" i="3"/>
  <c r="D28" i="3"/>
  <c r="F12" i="3"/>
  <c r="O155" i="1" l="1"/>
  <c r="O158" i="1"/>
  <c r="D156" i="3"/>
  <c r="E156" i="3" s="1"/>
  <c r="F163" i="3"/>
  <c r="F162" i="3"/>
  <c r="E14" i="3"/>
  <c r="L158" i="1"/>
  <c r="F161" i="3"/>
  <c r="E98" i="3"/>
  <c r="L153" i="1"/>
  <c r="E43" i="3"/>
  <c r="L155" i="1"/>
  <c r="D152" i="3"/>
  <c r="E152" i="3" s="1"/>
  <c r="F168" i="3"/>
  <c r="D157" i="3"/>
  <c r="E157" i="3" s="1"/>
  <c r="E26" i="3"/>
  <c r="L157" i="1"/>
  <c r="D151" i="3"/>
  <c r="E151" i="3" s="1"/>
  <c r="F164" i="3"/>
  <c r="E3" i="3"/>
  <c r="L159" i="1"/>
  <c r="F166" i="3"/>
  <c r="E76" i="3"/>
  <c r="L154" i="1"/>
  <c r="E133" i="3"/>
  <c r="L152" i="1"/>
  <c r="D154" i="3"/>
  <c r="E154" i="3" s="1"/>
  <c r="D158" i="3"/>
  <c r="E158" i="3" s="1"/>
  <c r="F167" i="3"/>
  <c r="D153" i="3"/>
  <c r="E153" i="3" s="1"/>
  <c r="D161" i="3" l="1"/>
  <c r="D166" i="3"/>
  <c r="H158" i="3"/>
  <c r="F158" i="3"/>
  <c r="D168" i="3"/>
  <c r="F151" i="3"/>
  <c r="H151" i="3"/>
  <c r="D167" i="3"/>
  <c r="F154" i="3"/>
  <c r="H154" i="3"/>
  <c r="D163" i="3"/>
  <c r="D164" i="3"/>
  <c r="D162" i="3"/>
  <c r="H157" i="3"/>
  <c r="F157" i="3"/>
  <c r="F156" i="3"/>
  <c r="H156" i="3"/>
  <c r="F153" i="3"/>
  <c r="H153" i="3"/>
  <c r="F152" i="3"/>
  <c r="H152" i="3"/>
  <c r="G163" i="3" l="1"/>
  <c r="G168" i="3"/>
  <c r="G166" i="3"/>
  <c r="G161" i="3"/>
  <c r="G162" i="3"/>
  <c r="G164" i="3"/>
  <c r="G167" i="3"/>
</calcChain>
</file>

<file path=xl/sharedStrings.xml><?xml version="1.0" encoding="utf-8"?>
<sst xmlns="http://schemas.openxmlformats.org/spreadsheetml/2006/main" count="119" uniqueCount="46">
  <si>
    <t>Datum</t>
  </si>
  <si>
    <t>Schluss</t>
  </si>
  <si>
    <t>Renditenänderung</t>
  </si>
  <si>
    <t>1 Jahr</t>
  </si>
  <si>
    <t>2 Jahr</t>
  </si>
  <si>
    <t>3 Jahr</t>
  </si>
  <si>
    <t>4 Jahr</t>
  </si>
  <si>
    <t>5 Jahr</t>
  </si>
  <si>
    <t>6 Jahr</t>
  </si>
  <si>
    <t>7 Jahr</t>
  </si>
  <si>
    <t>8 Jahr</t>
  </si>
  <si>
    <t>9 Jahr</t>
  </si>
  <si>
    <t>10 Jahr</t>
  </si>
  <si>
    <t>11 Jahr</t>
  </si>
  <si>
    <t>12 Jahr</t>
  </si>
  <si>
    <t>Jan.99 - Mrz.00</t>
  </si>
  <si>
    <t>Kurseinbruch</t>
  </si>
  <si>
    <t>Mrz.00 - Feb.03</t>
  </si>
  <si>
    <t>Kurserholung</t>
  </si>
  <si>
    <t>Feb.03 - Dez.04</t>
  </si>
  <si>
    <t>Dez.04 - Sep.07</t>
  </si>
  <si>
    <t>Sep.07 - Nov.08</t>
  </si>
  <si>
    <t>Nov.08 - Nov.09</t>
  </si>
  <si>
    <t>Nov.09 - Jan.12</t>
  </si>
  <si>
    <t>Kursänderung</t>
  </si>
  <si>
    <t>Volatilität</t>
  </si>
  <si>
    <t>Rendite</t>
  </si>
  <si>
    <t>Performance</t>
  </si>
  <si>
    <t>MSCI World</t>
  </si>
  <si>
    <t>NAI</t>
  </si>
  <si>
    <t>ß-Faktor</t>
  </si>
  <si>
    <t>Mittelwert</t>
  </si>
  <si>
    <t>Renditenänderung zum Vormonat</t>
  </si>
  <si>
    <t>Relativer Kurs zu '99</t>
  </si>
  <si>
    <t>Covarianz (n-1)</t>
  </si>
  <si>
    <t>Covarianz (n)</t>
  </si>
  <si>
    <t>Korrelationskoeffizient</t>
  </si>
  <si>
    <t>MSCI</t>
  </si>
  <si>
    <t>Feb.10 - Jan.12</t>
  </si>
  <si>
    <t>Feb.09 - Feb.010</t>
  </si>
  <si>
    <t>Sep.07 - Feb.09</t>
  </si>
  <si>
    <t>Relative Kurse zu Abschnitt</t>
  </si>
  <si>
    <t>Libor EUR</t>
  </si>
  <si>
    <t>Libor EUR (Overnight)</t>
  </si>
  <si>
    <t>Rendite annuliert</t>
  </si>
  <si>
    <t>Mittelwert des LIBOR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</si>
</sst>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"/>
    <numFmt numFmtId="165" formatCode="0.000"/>
    <numFmt numFmtId="166" formatCode="0.000000"/>
    <numFmt numFmtId="167" formatCode="_-* #,##0.000\ _€_-;\-* #,##0.000\ _€_-;_-* &quot;-&quot;??\ _€_-;_-@_-"/>
    <numFmt numFmtId="170" formatCode="0.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EEEEEE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9">
    <xf numFmtId="0" fontId="0" fillId="0" borderId="0" xfId="0"/>
    <xf numFmtId="2" fontId="0" fillId="0" borderId="0" xfId="0" applyNumberFormat="1"/>
    <xf numFmtId="0" fontId="0" fillId="2" borderId="0" xfId="0" applyFill="1"/>
    <xf numFmtId="164" fontId="0" fillId="0" borderId="0" xfId="0" applyNumberFormat="1"/>
    <xf numFmtId="14" fontId="0" fillId="3" borderId="0" xfId="0" applyNumberFormat="1" applyFill="1"/>
    <xf numFmtId="4" fontId="0" fillId="3" borderId="0" xfId="0" applyNumberFormat="1" applyFill="1"/>
    <xf numFmtId="0" fontId="0" fillId="3" borderId="0" xfId="0" applyFill="1"/>
    <xf numFmtId="14" fontId="0" fillId="0" borderId="0" xfId="0" applyNumberFormat="1"/>
    <xf numFmtId="4" fontId="0" fillId="0" borderId="0" xfId="0" applyNumberFormat="1"/>
    <xf numFmtId="164" fontId="0" fillId="3" borderId="0" xfId="0" applyNumberFormat="1" applyFill="1"/>
    <xf numFmtId="9" fontId="0" fillId="0" borderId="0" xfId="1" applyFont="1"/>
    <xf numFmtId="2" fontId="0" fillId="3" borderId="0" xfId="0" applyNumberFormat="1" applyFill="1"/>
    <xf numFmtId="0" fontId="0" fillId="0" borderId="0" xfId="0" applyBorder="1"/>
    <xf numFmtId="14" fontId="0" fillId="3" borderId="0" xfId="0" applyNumberFormat="1" applyFill="1" applyBorder="1"/>
    <xf numFmtId="4" fontId="0" fillId="3" borderId="0" xfId="0" applyNumberFormat="1" applyFill="1" applyBorder="1"/>
    <xf numFmtId="0" fontId="0" fillId="3" borderId="0" xfId="0" applyFill="1" applyBorder="1"/>
    <xf numFmtId="164" fontId="0" fillId="3" borderId="0" xfId="0" applyNumberFormat="1" applyFill="1" applyBorder="1"/>
    <xf numFmtId="14" fontId="0" fillId="2" borderId="0" xfId="0" applyNumberFormat="1" applyFill="1" applyBorder="1"/>
    <xf numFmtId="4" fontId="0" fillId="2" borderId="0" xfId="0" applyNumberFormat="1" applyFill="1" applyBorder="1"/>
    <xf numFmtId="0" fontId="0" fillId="2" borderId="0" xfId="0" applyFill="1" applyBorder="1"/>
    <xf numFmtId="164" fontId="0" fillId="2" borderId="0" xfId="0" applyNumberFormat="1" applyFill="1" applyBorder="1"/>
    <xf numFmtId="14" fontId="0" fillId="0" borderId="0" xfId="0" applyNumberFormat="1" applyBorder="1"/>
    <xf numFmtId="4" fontId="0" fillId="0" borderId="0" xfId="0" applyNumberFormat="1" applyBorder="1"/>
    <xf numFmtId="164" fontId="0" fillId="0" borderId="0" xfId="0" applyNumberFormat="1" applyBorder="1"/>
    <xf numFmtId="10" fontId="0" fillId="0" borderId="0" xfId="1" applyNumberFormat="1" applyFont="1"/>
    <xf numFmtId="165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13" xfId="0" applyBorder="1"/>
    <xf numFmtId="0" fontId="0" fillId="0" borderId="14" xfId="0" applyBorder="1"/>
    <xf numFmtId="9" fontId="0" fillId="0" borderId="3" xfId="0" applyNumberFormat="1" applyBorder="1"/>
    <xf numFmtId="9" fontId="0" fillId="0" borderId="5" xfId="0" applyNumberFormat="1" applyBorder="1"/>
    <xf numFmtId="166" fontId="0" fillId="0" borderId="0" xfId="0" applyNumberFormat="1" applyBorder="1"/>
    <xf numFmtId="166" fontId="0" fillId="0" borderId="14" xfId="0" applyNumberFormat="1" applyBorder="1"/>
    <xf numFmtId="14" fontId="0" fillId="0" borderId="0" xfId="0" applyNumberFormat="1" applyFill="1"/>
    <xf numFmtId="4" fontId="0" fillId="0" borderId="0" xfId="0" applyNumberFormat="1" applyFill="1"/>
    <xf numFmtId="0" fontId="0" fillId="0" borderId="0" xfId="0" applyFill="1"/>
    <xf numFmtId="164" fontId="0" fillId="0" borderId="0" xfId="0" applyNumberFormat="1" applyFill="1"/>
    <xf numFmtId="2" fontId="0" fillId="0" borderId="0" xfId="0" applyNumberFormat="1" applyFill="1"/>
    <xf numFmtId="0" fontId="0" fillId="5" borderId="12" xfId="0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0" fillId="6" borderId="11" xfId="0" applyFill="1" applyBorder="1"/>
    <xf numFmtId="165" fontId="0" fillId="6" borderId="7" xfId="0" applyNumberFormat="1" applyFill="1" applyBorder="1"/>
    <xf numFmtId="165" fontId="0" fillId="6" borderId="9" xfId="0" applyNumberFormat="1" applyFill="1" applyBorder="1"/>
    <xf numFmtId="0" fontId="0" fillId="4" borderId="13" xfId="0" applyFill="1" applyBorder="1"/>
    <xf numFmtId="0" fontId="0" fillId="7" borderId="2" xfId="0" applyFill="1" applyBorder="1"/>
    <xf numFmtId="165" fontId="0" fillId="7" borderId="4" xfId="0" applyNumberFormat="1" applyFill="1" applyBorder="1"/>
    <xf numFmtId="165" fontId="0" fillId="7" borderId="6" xfId="0" applyNumberFormat="1" applyFill="1" applyBorder="1"/>
    <xf numFmtId="0" fontId="0" fillId="8" borderId="13" xfId="0" applyFill="1" applyBorder="1"/>
    <xf numFmtId="0" fontId="0" fillId="6" borderId="15" xfId="0" applyFill="1" applyBorder="1"/>
    <xf numFmtId="165" fontId="0" fillId="6" borderId="0" xfId="0" applyNumberFormat="1" applyFill="1" applyBorder="1"/>
    <xf numFmtId="165" fontId="0" fillId="6" borderId="16" xfId="0" applyNumberFormat="1" applyFill="1" applyBorder="1"/>
    <xf numFmtId="2" fontId="0" fillId="2" borderId="0" xfId="0" applyNumberFormat="1" applyFill="1"/>
    <xf numFmtId="14" fontId="0" fillId="0" borderId="0" xfId="0" applyNumberFormat="1" applyFill="1" applyBorder="1"/>
    <xf numFmtId="4" fontId="0" fillId="0" borderId="0" xfId="0" applyNumberFormat="1" applyFill="1" applyBorder="1"/>
    <xf numFmtId="0" fontId="0" fillId="0" borderId="0" xfId="0" applyFill="1" applyBorder="1"/>
    <xf numFmtId="164" fontId="0" fillId="0" borderId="0" xfId="0" applyNumberFormat="1" applyFill="1" applyBorder="1"/>
    <xf numFmtId="10" fontId="0" fillId="4" borderId="0" xfId="1" applyNumberFormat="1" applyFont="1" applyFill="1" applyBorder="1"/>
    <xf numFmtId="10" fontId="0" fillId="4" borderId="14" xfId="1" applyNumberFormat="1" applyFont="1" applyFill="1" applyBorder="1"/>
    <xf numFmtId="10" fontId="0" fillId="0" borderId="0" xfId="1" applyNumberFormat="1" applyFont="1" applyBorder="1"/>
    <xf numFmtId="10" fontId="0" fillId="8" borderId="0" xfId="1" applyNumberFormat="1" applyFont="1" applyFill="1" applyBorder="1"/>
    <xf numFmtId="10" fontId="0" fillId="0" borderId="14" xfId="1" applyNumberFormat="1" applyFont="1" applyBorder="1"/>
    <xf numFmtId="10" fontId="0" fillId="8" borderId="14" xfId="1" applyNumberFormat="1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/>
    <xf numFmtId="0" fontId="0" fillId="0" borderId="19" xfId="0" applyBorder="1"/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" fillId="0" borderId="0" xfId="3" applyAlignment="1">
      <alignment vertical="center" wrapText="1"/>
    </xf>
    <xf numFmtId="0" fontId="0" fillId="9" borderId="0" xfId="0" applyFill="1" applyAlignment="1">
      <alignment vertical="center" wrapText="1"/>
    </xf>
    <xf numFmtId="0" fontId="2" fillId="9" borderId="0" xfId="3" applyFill="1" applyAlignment="1">
      <alignment vertical="center"/>
    </xf>
    <xf numFmtId="0" fontId="0" fillId="9" borderId="0" xfId="0" applyFill="1" applyAlignment="1">
      <alignment horizontal="center" vertical="center"/>
    </xf>
    <xf numFmtId="14" fontId="0" fillId="9" borderId="0" xfId="0" applyNumberFormat="1" applyFill="1" applyAlignment="1">
      <alignment horizontal="center" vertical="center"/>
    </xf>
    <xf numFmtId="0" fontId="2" fillId="9" borderId="0" xfId="3" applyFill="1" applyAlignment="1">
      <alignment vertical="center" wrapText="1"/>
    </xf>
    <xf numFmtId="167" fontId="0" fillId="0" borderId="0" xfId="2" applyNumberFormat="1" applyFont="1"/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10" fontId="0" fillId="3" borderId="0" xfId="1" applyNumberFormat="1" applyFont="1" applyFill="1"/>
    <xf numFmtId="10" fontId="0" fillId="2" borderId="0" xfId="1" applyNumberFormat="1" applyFont="1" applyFill="1"/>
    <xf numFmtId="10" fontId="0" fillId="0" borderId="0" xfId="1" applyNumberFormat="1" applyFont="1" applyFill="1"/>
    <xf numFmtId="167" fontId="0" fillId="0" borderId="0" xfId="0" applyNumberFormat="1"/>
    <xf numFmtId="165" fontId="0" fillId="0" borderId="0" xfId="0" applyNumberFormat="1" applyBorder="1"/>
    <xf numFmtId="165" fontId="0" fillId="3" borderId="0" xfId="0" applyNumberFormat="1" applyFill="1" applyBorder="1"/>
    <xf numFmtId="165" fontId="0" fillId="0" borderId="0" xfId="0" applyNumberFormat="1" applyFill="1" applyBorder="1"/>
    <xf numFmtId="0" fontId="0" fillId="4" borderId="0" xfId="0" applyFill="1"/>
    <xf numFmtId="0" fontId="0" fillId="0" borderId="22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167" fontId="0" fillId="3" borderId="0" xfId="0" applyNumberFormat="1" applyFill="1" applyBorder="1"/>
    <xf numFmtId="167" fontId="0" fillId="0" borderId="0" xfId="2" applyNumberFormat="1" applyFont="1" applyBorder="1"/>
    <xf numFmtId="0" fontId="0" fillId="8" borderId="0" xfId="0" applyFill="1"/>
    <xf numFmtId="10" fontId="0" fillId="8" borderId="0" xfId="1" applyNumberFormat="1" applyFont="1" applyFill="1"/>
    <xf numFmtId="10" fontId="0" fillId="4" borderId="0" xfId="1" applyNumberFormat="1" applyFont="1" applyFill="1"/>
    <xf numFmtId="0" fontId="0" fillId="7" borderId="0" xfId="0" applyFill="1"/>
    <xf numFmtId="165" fontId="0" fillId="7" borderId="0" xfId="0" applyNumberFormat="1" applyFill="1"/>
    <xf numFmtId="167" fontId="0" fillId="4" borderId="0" xfId="2" applyNumberFormat="1" applyFont="1" applyFill="1"/>
    <xf numFmtId="165" fontId="0" fillId="7" borderId="0" xfId="2" applyNumberFormat="1" applyFont="1" applyFill="1"/>
    <xf numFmtId="0" fontId="0" fillId="9" borderId="0" xfId="0" applyFill="1" applyAlignment="1">
      <alignment vertical="center" wrapText="1"/>
    </xf>
    <xf numFmtId="0" fontId="2" fillId="9" borderId="0" xfId="3" applyFill="1" applyAlignment="1">
      <alignment horizontal="center" vertical="center" wrapText="1"/>
    </xf>
    <xf numFmtId="0" fontId="0" fillId="0" borderId="0" xfId="0" applyAlignment="1">
      <alignment vertical="center" wrapText="1"/>
    </xf>
    <xf numFmtId="170" fontId="0" fillId="3" borderId="0" xfId="0" applyNumberFormat="1" applyFill="1" applyBorder="1" applyAlignment="1">
      <alignment horizontal="center" vertical="center" wrapText="1"/>
    </xf>
    <xf numFmtId="170" fontId="0" fillId="0" borderId="0" xfId="0" applyNumberFormat="1" applyBorder="1" applyAlignment="1">
      <alignment horizontal="center" vertical="center" wrapText="1"/>
    </xf>
    <xf numFmtId="170" fontId="0" fillId="0" borderId="0" xfId="2" applyNumberFormat="1" applyFont="1" applyBorder="1" applyAlignment="1">
      <alignment horizontal="center" vertical="center"/>
    </xf>
  </cellXfs>
  <cellStyles count="4">
    <cellStyle name="Hyperlink" xfId="3" builtinId="8"/>
    <cellStyle name="Komma" xfId="2" builtinId="3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FF9933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MSCI World</c:v>
          </c:tx>
          <c:marker>
            <c:symbol val="none"/>
          </c:marker>
          <c:cat>
            <c:numRef>
              <c:f>'MSCI World - NAI'!$A$26:$A$43</c:f>
              <c:numCache>
                <c:formatCode>m/d/yyyy</c:formatCode>
                <c:ptCount val="18"/>
                <c:pt idx="0">
                  <c:v>39853</c:v>
                </c:pt>
                <c:pt idx="1">
                  <c:v>39820</c:v>
                </c:pt>
                <c:pt idx="2">
                  <c:v>39790</c:v>
                </c:pt>
                <c:pt idx="3">
                  <c:v>39759</c:v>
                </c:pt>
                <c:pt idx="4">
                  <c:v>39728</c:v>
                </c:pt>
                <c:pt idx="5">
                  <c:v>39699</c:v>
                </c:pt>
                <c:pt idx="6">
                  <c:v>39667</c:v>
                </c:pt>
                <c:pt idx="7">
                  <c:v>39636</c:v>
                </c:pt>
                <c:pt idx="8">
                  <c:v>39608</c:v>
                </c:pt>
                <c:pt idx="9">
                  <c:v>39575</c:v>
                </c:pt>
                <c:pt idx="10">
                  <c:v>39545</c:v>
                </c:pt>
                <c:pt idx="11">
                  <c:v>39514</c:v>
                </c:pt>
                <c:pt idx="12">
                  <c:v>39485</c:v>
                </c:pt>
                <c:pt idx="13">
                  <c:v>39454</c:v>
                </c:pt>
                <c:pt idx="14">
                  <c:v>39423</c:v>
                </c:pt>
                <c:pt idx="15">
                  <c:v>39393</c:v>
                </c:pt>
                <c:pt idx="16">
                  <c:v>39363</c:v>
                </c:pt>
                <c:pt idx="17">
                  <c:v>39332</c:v>
                </c:pt>
              </c:numCache>
            </c:numRef>
          </c:cat>
          <c:val>
            <c:numRef>
              <c:f>'MSCI World - NAI'!$F$26:$F$43</c:f>
              <c:numCache>
                <c:formatCode>0.00</c:formatCode>
                <c:ptCount val="18"/>
                <c:pt idx="0">
                  <c:v>42.807178316967487</c:v>
                </c:pt>
                <c:pt idx="1">
                  <c:v>51.20765412018887</c:v>
                </c:pt>
                <c:pt idx="2">
                  <c:v>57.367545850680322</c:v>
                </c:pt>
                <c:pt idx="3">
                  <c:v>52.204109871703054</c:v>
                </c:pt>
                <c:pt idx="4">
                  <c:v>58.352227900032773</c:v>
                </c:pt>
                <c:pt idx="5">
                  <c:v>69.104955878961491</c:v>
                </c:pt>
                <c:pt idx="6">
                  <c:v>79.999878621627204</c:v>
                </c:pt>
                <c:pt idx="7">
                  <c:v>81.245220726570949</c:v>
                </c:pt>
                <c:pt idx="8">
                  <c:v>83.316542658429128</c:v>
                </c:pt>
                <c:pt idx="9">
                  <c:v>91.593940791629748</c:v>
                </c:pt>
                <c:pt idx="10">
                  <c:v>92.838676004709484</c:v>
                </c:pt>
                <c:pt idx="11">
                  <c:v>90.152572614611529</c:v>
                </c:pt>
                <c:pt idx="12">
                  <c:v>87.498634493306</c:v>
                </c:pt>
                <c:pt idx="13">
                  <c:v>90.082173158386652</c:v>
                </c:pt>
                <c:pt idx="14">
                  <c:v>95.674074793353313</c:v>
                </c:pt>
                <c:pt idx="15">
                  <c:v>97.34909633801449</c:v>
                </c:pt>
                <c:pt idx="16">
                  <c:v>99.211040576790026</c:v>
                </c:pt>
                <c:pt idx="17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NAI</c:v>
          </c:tx>
          <c:marker>
            <c:symbol val="none"/>
          </c:marker>
          <c:cat>
            <c:numRef>
              <c:f>'MSCI World - NAI'!$A$26:$A$43</c:f>
              <c:numCache>
                <c:formatCode>m/d/yyyy</c:formatCode>
                <c:ptCount val="18"/>
                <c:pt idx="0">
                  <c:v>39853</c:v>
                </c:pt>
                <c:pt idx="1">
                  <c:v>39820</c:v>
                </c:pt>
                <c:pt idx="2">
                  <c:v>39790</c:v>
                </c:pt>
                <c:pt idx="3">
                  <c:v>39759</c:v>
                </c:pt>
                <c:pt idx="4">
                  <c:v>39728</c:v>
                </c:pt>
                <c:pt idx="5">
                  <c:v>39699</c:v>
                </c:pt>
                <c:pt idx="6">
                  <c:v>39667</c:v>
                </c:pt>
                <c:pt idx="7">
                  <c:v>39636</c:v>
                </c:pt>
                <c:pt idx="8">
                  <c:v>39608</c:v>
                </c:pt>
                <c:pt idx="9">
                  <c:v>39575</c:v>
                </c:pt>
                <c:pt idx="10">
                  <c:v>39545</c:v>
                </c:pt>
                <c:pt idx="11">
                  <c:v>39514</c:v>
                </c:pt>
                <c:pt idx="12">
                  <c:v>39485</c:v>
                </c:pt>
                <c:pt idx="13">
                  <c:v>39454</c:v>
                </c:pt>
                <c:pt idx="14">
                  <c:v>39423</c:v>
                </c:pt>
                <c:pt idx="15">
                  <c:v>39393</c:v>
                </c:pt>
                <c:pt idx="16">
                  <c:v>39363</c:v>
                </c:pt>
                <c:pt idx="17">
                  <c:v>39332</c:v>
                </c:pt>
              </c:numCache>
            </c:numRef>
          </c:cat>
          <c:val>
            <c:numRef>
              <c:f>'MSCI World - NAI'!$K$26:$K$43</c:f>
              <c:numCache>
                <c:formatCode>0.00</c:formatCode>
                <c:ptCount val="18"/>
                <c:pt idx="0">
                  <c:v>43.616246343092371</c:v>
                </c:pt>
                <c:pt idx="1">
                  <c:v>54.078829385807758</c:v>
                </c:pt>
                <c:pt idx="2">
                  <c:v>59.596617223761541</c:v>
                </c:pt>
                <c:pt idx="3">
                  <c:v>53.484471495887611</c:v>
                </c:pt>
                <c:pt idx="4">
                  <c:v>58.576300042225817</c:v>
                </c:pt>
                <c:pt idx="5">
                  <c:v>68.048679139266142</c:v>
                </c:pt>
                <c:pt idx="6">
                  <c:v>83.872932238490122</c:v>
                </c:pt>
                <c:pt idx="7">
                  <c:v>88.662619044014136</c:v>
                </c:pt>
                <c:pt idx="8">
                  <c:v>88.571438184592466</c:v>
                </c:pt>
                <c:pt idx="9">
                  <c:v>98.457159295653099</c:v>
                </c:pt>
                <c:pt idx="10">
                  <c:v>94.274111196908606</c:v>
                </c:pt>
                <c:pt idx="11">
                  <c:v>94.643881545633349</c:v>
                </c:pt>
                <c:pt idx="12">
                  <c:v>90.185103873840688</c:v>
                </c:pt>
                <c:pt idx="13">
                  <c:v>88.541156718363865</c:v>
                </c:pt>
                <c:pt idx="14">
                  <c:v>96.974040371923692</c:v>
                </c:pt>
                <c:pt idx="15">
                  <c:v>98.246871335732308</c:v>
                </c:pt>
                <c:pt idx="16">
                  <c:v>102.2724558100881</c:v>
                </c:pt>
                <c:pt idx="17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106112"/>
        <c:axId val="88107648"/>
      </c:lineChart>
      <c:dateAx>
        <c:axId val="8810611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88107648"/>
        <c:crosses val="autoZero"/>
        <c:auto val="1"/>
        <c:lblOffset val="100"/>
        <c:baseTimeUnit val="months"/>
      </c:dateAx>
      <c:valAx>
        <c:axId val="8810764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881061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MSCI World</c:v>
          </c:tx>
          <c:marker>
            <c:symbol val="none"/>
          </c:marker>
          <c:cat>
            <c:numRef>
              <c:f>'MSCI World - NAI'!$A$14:$A$26</c:f>
              <c:numCache>
                <c:formatCode>m/d/yyyy</c:formatCode>
                <c:ptCount val="13"/>
                <c:pt idx="0">
                  <c:v>40217</c:v>
                </c:pt>
                <c:pt idx="1">
                  <c:v>40185</c:v>
                </c:pt>
                <c:pt idx="2">
                  <c:v>40154</c:v>
                </c:pt>
                <c:pt idx="3">
                  <c:v>40126</c:v>
                </c:pt>
                <c:pt idx="4">
                  <c:v>40093</c:v>
                </c:pt>
                <c:pt idx="5">
                  <c:v>40063</c:v>
                </c:pt>
                <c:pt idx="6">
                  <c:v>40032</c:v>
                </c:pt>
                <c:pt idx="7">
                  <c:v>40001</c:v>
                </c:pt>
                <c:pt idx="8">
                  <c:v>39972</c:v>
                </c:pt>
                <c:pt idx="9">
                  <c:v>39940</c:v>
                </c:pt>
                <c:pt idx="10">
                  <c:v>39910</c:v>
                </c:pt>
                <c:pt idx="11">
                  <c:v>39881</c:v>
                </c:pt>
                <c:pt idx="12">
                  <c:v>39853</c:v>
                </c:pt>
              </c:numCache>
            </c:numRef>
          </c:cat>
          <c:val>
            <c:numRef>
              <c:f>'MSCI World - NAI'!$G$14:$G$26</c:f>
              <c:numCache>
                <c:formatCode>0.00</c:formatCode>
                <c:ptCount val="13"/>
                <c:pt idx="0">
                  <c:v>162.95291280511407</c:v>
                </c:pt>
                <c:pt idx="1">
                  <c:v>162.32485670254951</c:v>
                </c:pt>
                <c:pt idx="2">
                  <c:v>165.65794902112563</c:v>
                </c:pt>
                <c:pt idx="3">
                  <c:v>166.42210757481027</c:v>
                </c:pt>
                <c:pt idx="4">
                  <c:v>157.26071133378983</c:v>
                </c:pt>
                <c:pt idx="5">
                  <c:v>154.37704065068314</c:v>
                </c:pt>
                <c:pt idx="6">
                  <c:v>150.13092772250977</c:v>
                </c:pt>
                <c:pt idx="7">
                  <c:v>151.07230300942365</c:v>
                </c:pt>
                <c:pt idx="8">
                  <c:v>134.23132596395268</c:v>
                </c:pt>
                <c:pt idx="9">
                  <c:v>139.36238837117975</c:v>
                </c:pt>
                <c:pt idx="10">
                  <c:v>130.6488542583763</c:v>
                </c:pt>
                <c:pt idx="11">
                  <c:v>121.20178464339031</c:v>
                </c:pt>
                <c:pt idx="12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NAI</c:v>
          </c:tx>
          <c:marker>
            <c:symbol val="none"/>
          </c:marker>
          <c:cat>
            <c:numRef>
              <c:f>'MSCI World - NAI'!$A$14:$A$26</c:f>
              <c:numCache>
                <c:formatCode>m/d/yyyy</c:formatCode>
                <c:ptCount val="13"/>
                <c:pt idx="0">
                  <c:v>40217</c:v>
                </c:pt>
                <c:pt idx="1">
                  <c:v>40185</c:v>
                </c:pt>
                <c:pt idx="2">
                  <c:v>40154</c:v>
                </c:pt>
                <c:pt idx="3">
                  <c:v>40126</c:v>
                </c:pt>
                <c:pt idx="4">
                  <c:v>40093</c:v>
                </c:pt>
                <c:pt idx="5">
                  <c:v>40063</c:v>
                </c:pt>
                <c:pt idx="6">
                  <c:v>40032</c:v>
                </c:pt>
                <c:pt idx="7">
                  <c:v>40001</c:v>
                </c:pt>
                <c:pt idx="8">
                  <c:v>39972</c:v>
                </c:pt>
                <c:pt idx="9">
                  <c:v>39940</c:v>
                </c:pt>
                <c:pt idx="10">
                  <c:v>39910</c:v>
                </c:pt>
                <c:pt idx="11">
                  <c:v>39881</c:v>
                </c:pt>
                <c:pt idx="12">
                  <c:v>39853</c:v>
                </c:pt>
              </c:numCache>
            </c:numRef>
          </c:cat>
          <c:val>
            <c:numRef>
              <c:f>'MSCI World - NAI'!$L$14:$L$26</c:f>
              <c:numCache>
                <c:formatCode>0.00</c:formatCode>
                <c:ptCount val="13"/>
                <c:pt idx="0">
                  <c:v>218.19451140724743</c:v>
                </c:pt>
                <c:pt idx="1">
                  <c:v>206.18054885927526</c:v>
                </c:pt>
                <c:pt idx="2">
                  <c:v>227.21269743312828</c:v>
                </c:pt>
                <c:pt idx="3">
                  <c:v>222.49165911326253</c:v>
                </c:pt>
                <c:pt idx="4">
                  <c:v>201.12896071586985</c:v>
                </c:pt>
                <c:pt idx="5">
                  <c:v>198.93120938036373</c:v>
                </c:pt>
                <c:pt idx="6">
                  <c:v>180.99589223381483</c:v>
                </c:pt>
                <c:pt idx="7">
                  <c:v>177.33708753591884</c:v>
                </c:pt>
                <c:pt idx="8">
                  <c:v>157.42348562281836</c:v>
                </c:pt>
                <c:pt idx="9">
                  <c:v>162.83995140107612</c:v>
                </c:pt>
                <c:pt idx="10">
                  <c:v>148.50249744469949</c:v>
                </c:pt>
                <c:pt idx="11">
                  <c:v>124.43137330530539</c:v>
                </c:pt>
                <c:pt idx="12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124416"/>
        <c:axId val="88871680"/>
      </c:lineChart>
      <c:dateAx>
        <c:axId val="8812441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88871680"/>
        <c:crosses val="autoZero"/>
        <c:auto val="1"/>
        <c:lblOffset val="100"/>
        <c:baseTimeUnit val="months"/>
      </c:dateAx>
      <c:valAx>
        <c:axId val="8887168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88124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MSCI World</c:v>
          </c:tx>
          <c:marker>
            <c:symbol val="none"/>
          </c:marker>
          <c:cat>
            <c:numRef>
              <c:f>'MSCI World - NAI'!$A$98:$A$133</c:f>
              <c:numCache>
                <c:formatCode>m/d/yyyy</c:formatCode>
                <c:ptCount val="36"/>
                <c:pt idx="0">
                  <c:v>37659</c:v>
                </c:pt>
                <c:pt idx="1">
                  <c:v>37628</c:v>
                </c:pt>
                <c:pt idx="2">
                  <c:v>37599</c:v>
                </c:pt>
                <c:pt idx="3">
                  <c:v>37567</c:v>
                </c:pt>
                <c:pt idx="4">
                  <c:v>37536</c:v>
                </c:pt>
                <c:pt idx="5">
                  <c:v>37508</c:v>
                </c:pt>
                <c:pt idx="6">
                  <c:v>37475</c:v>
                </c:pt>
                <c:pt idx="7">
                  <c:v>37445</c:v>
                </c:pt>
                <c:pt idx="8">
                  <c:v>37414</c:v>
                </c:pt>
                <c:pt idx="9">
                  <c:v>37383</c:v>
                </c:pt>
                <c:pt idx="10">
                  <c:v>37354</c:v>
                </c:pt>
                <c:pt idx="11">
                  <c:v>37322</c:v>
                </c:pt>
                <c:pt idx="12">
                  <c:v>37294</c:v>
                </c:pt>
                <c:pt idx="13">
                  <c:v>37263</c:v>
                </c:pt>
                <c:pt idx="14">
                  <c:v>37232</c:v>
                </c:pt>
                <c:pt idx="15">
                  <c:v>37202</c:v>
                </c:pt>
                <c:pt idx="16">
                  <c:v>37172</c:v>
                </c:pt>
                <c:pt idx="17">
                  <c:v>37141</c:v>
                </c:pt>
                <c:pt idx="18">
                  <c:v>37110</c:v>
                </c:pt>
                <c:pt idx="19">
                  <c:v>37081</c:v>
                </c:pt>
                <c:pt idx="20">
                  <c:v>37049</c:v>
                </c:pt>
                <c:pt idx="21">
                  <c:v>37018</c:v>
                </c:pt>
                <c:pt idx="22">
                  <c:v>36990</c:v>
                </c:pt>
                <c:pt idx="23">
                  <c:v>36957</c:v>
                </c:pt>
                <c:pt idx="24">
                  <c:v>36929</c:v>
                </c:pt>
                <c:pt idx="25">
                  <c:v>36899</c:v>
                </c:pt>
                <c:pt idx="26">
                  <c:v>36867</c:v>
                </c:pt>
                <c:pt idx="27">
                  <c:v>36837</c:v>
                </c:pt>
                <c:pt idx="28">
                  <c:v>36808</c:v>
                </c:pt>
                <c:pt idx="29">
                  <c:v>36776</c:v>
                </c:pt>
                <c:pt idx="30">
                  <c:v>36745</c:v>
                </c:pt>
                <c:pt idx="31">
                  <c:v>36714</c:v>
                </c:pt>
                <c:pt idx="32">
                  <c:v>36684</c:v>
                </c:pt>
                <c:pt idx="33">
                  <c:v>36654</c:v>
                </c:pt>
                <c:pt idx="34">
                  <c:v>36623</c:v>
                </c:pt>
                <c:pt idx="35">
                  <c:v>36592</c:v>
                </c:pt>
              </c:numCache>
            </c:numRef>
          </c:cat>
          <c:val>
            <c:numRef>
              <c:f>'MSCI World - NAI'!$G$98:$G$133</c:f>
              <c:numCache>
                <c:formatCode>0.00</c:formatCode>
                <c:ptCount val="36"/>
                <c:pt idx="0">
                  <c:v>52.576504602148134</c:v>
                </c:pt>
                <c:pt idx="1">
                  <c:v>53.597078089864091</c:v>
                </c:pt>
                <c:pt idx="2">
                  <c:v>56.66138246015894</c:v>
                </c:pt>
                <c:pt idx="3">
                  <c:v>58.086512004692935</c:v>
                </c:pt>
                <c:pt idx="4">
                  <c:v>55.788301185803881</c:v>
                </c:pt>
                <c:pt idx="5">
                  <c:v>52.389974440269846</c:v>
                </c:pt>
                <c:pt idx="6">
                  <c:v>57.728047264550185</c:v>
                </c:pt>
                <c:pt idx="7">
                  <c:v>55.574535245890203</c:v>
                </c:pt>
                <c:pt idx="8">
                  <c:v>61.285389052613937</c:v>
                </c:pt>
                <c:pt idx="9">
                  <c:v>67.589912985180945</c:v>
                </c:pt>
                <c:pt idx="10">
                  <c:v>67.914507591100175</c:v>
                </c:pt>
                <c:pt idx="11">
                  <c:v>69.817939299132632</c:v>
                </c:pt>
                <c:pt idx="12">
                  <c:v>68.489601519616755</c:v>
                </c:pt>
                <c:pt idx="13">
                  <c:v>67.5617693478777</c:v>
                </c:pt>
                <c:pt idx="14">
                  <c:v>70.319287120968738</c:v>
                </c:pt>
                <c:pt idx="15">
                  <c:v>69.690629495649262</c:v>
                </c:pt>
                <c:pt idx="16">
                  <c:v>67.096875567412042</c:v>
                </c:pt>
                <c:pt idx="17">
                  <c:v>65.10880344148498</c:v>
                </c:pt>
                <c:pt idx="18">
                  <c:v>71.003673338268356</c:v>
                </c:pt>
                <c:pt idx="19">
                  <c:v>75.629565484587346</c:v>
                </c:pt>
                <c:pt idx="20">
                  <c:v>76.498316968588071</c:v>
                </c:pt>
                <c:pt idx="21">
                  <c:v>79.888123804070005</c:v>
                </c:pt>
                <c:pt idx="22">
                  <c:v>80.576001787784406</c:v>
                </c:pt>
                <c:pt idx="23">
                  <c:v>73.363409081386095</c:v>
                </c:pt>
                <c:pt idx="24">
                  <c:v>78.929284746567589</c:v>
                </c:pt>
                <c:pt idx="25">
                  <c:v>85.89396203751555</c:v>
                </c:pt>
                <c:pt idx="26">
                  <c:v>83.932986018967256</c:v>
                </c:pt>
                <c:pt idx="27">
                  <c:v>84.537759962009588</c:v>
                </c:pt>
                <c:pt idx="28">
                  <c:v>90.315935025210564</c:v>
                </c:pt>
                <c:pt idx="29">
                  <c:v>91.29153456150398</c:v>
                </c:pt>
                <c:pt idx="30">
                  <c:v>97.430758271994648</c:v>
                </c:pt>
                <c:pt idx="31">
                  <c:v>93.658253837451284</c:v>
                </c:pt>
                <c:pt idx="32">
                  <c:v>96.213528499797476</c:v>
                </c:pt>
                <c:pt idx="33">
                  <c:v>97.083676690364129</c:v>
                </c:pt>
                <c:pt idx="34">
                  <c:v>96.24285933768175</c:v>
                </c:pt>
                <c:pt idx="35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NAI</c:v>
          </c:tx>
          <c:marker>
            <c:symbol val="none"/>
          </c:marker>
          <c:cat>
            <c:numRef>
              <c:f>'MSCI World - NAI'!$A$98:$A$133</c:f>
              <c:numCache>
                <c:formatCode>m/d/yyyy</c:formatCode>
                <c:ptCount val="36"/>
                <c:pt idx="0">
                  <c:v>37659</c:v>
                </c:pt>
                <c:pt idx="1">
                  <c:v>37628</c:v>
                </c:pt>
                <c:pt idx="2">
                  <c:v>37599</c:v>
                </c:pt>
                <c:pt idx="3">
                  <c:v>37567</c:v>
                </c:pt>
                <c:pt idx="4">
                  <c:v>37536</c:v>
                </c:pt>
                <c:pt idx="5">
                  <c:v>37508</c:v>
                </c:pt>
                <c:pt idx="6">
                  <c:v>37475</c:v>
                </c:pt>
                <c:pt idx="7">
                  <c:v>37445</c:v>
                </c:pt>
                <c:pt idx="8">
                  <c:v>37414</c:v>
                </c:pt>
                <c:pt idx="9">
                  <c:v>37383</c:v>
                </c:pt>
                <c:pt idx="10">
                  <c:v>37354</c:v>
                </c:pt>
                <c:pt idx="11">
                  <c:v>37322</c:v>
                </c:pt>
                <c:pt idx="12">
                  <c:v>37294</c:v>
                </c:pt>
                <c:pt idx="13">
                  <c:v>37263</c:v>
                </c:pt>
                <c:pt idx="14">
                  <c:v>37232</c:v>
                </c:pt>
                <c:pt idx="15">
                  <c:v>37202</c:v>
                </c:pt>
                <c:pt idx="16">
                  <c:v>37172</c:v>
                </c:pt>
                <c:pt idx="17">
                  <c:v>37141</c:v>
                </c:pt>
                <c:pt idx="18">
                  <c:v>37110</c:v>
                </c:pt>
                <c:pt idx="19">
                  <c:v>37081</c:v>
                </c:pt>
                <c:pt idx="20">
                  <c:v>37049</c:v>
                </c:pt>
                <c:pt idx="21">
                  <c:v>37018</c:v>
                </c:pt>
                <c:pt idx="22">
                  <c:v>36990</c:v>
                </c:pt>
                <c:pt idx="23">
                  <c:v>36957</c:v>
                </c:pt>
                <c:pt idx="24">
                  <c:v>36929</c:v>
                </c:pt>
                <c:pt idx="25">
                  <c:v>36899</c:v>
                </c:pt>
                <c:pt idx="26">
                  <c:v>36867</c:v>
                </c:pt>
                <c:pt idx="27">
                  <c:v>36837</c:v>
                </c:pt>
                <c:pt idx="28">
                  <c:v>36808</c:v>
                </c:pt>
                <c:pt idx="29">
                  <c:v>36776</c:v>
                </c:pt>
                <c:pt idx="30">
                  <c:v>36745</c:v>
                </c:pt>
                <c:pt idx="31">
                  <c:v>36714</c:v>
                </c:pt>
                <c:pt idx="32">
                  <c:v>36684</c:v>
                </c:pt>
                <c:pt idx="33">
                  <c:v>36654</c:v>
                </c:pt>
                <c:pt idx="34">
                  <c:v>36623</c:v>
                </c:pt>
                <c:pt idx="35">
                  <c:v>36592</c:v>
                </c:pt>
              </c:numCache>
            </c:numRef>
          </c:cat>
          <c:val>
            <c:numRef>
              <c:f>'MSCI World - NAI'!$L$98:$L$133</c:f>
              <c:numCache>
                <c:formatCode>0.00</c:formatCode>
                <c:ptCount val="36"/>
                <c:pt idx="0">
                  <c:v>82.198854167933732</c:v>
                </c:pt>
                <c:pt idx="1">
                  <c:v>87.445110751602584</c:v>
                </c:pt>
                <c:pt idx="2">
                  <c:v>93.428494970259464</c:v>
                </c:pt>
                <c:pt idx="3">
                  <c:v>93.553782340562719</c:v>
                </c:pt>
                <c:pt idx="4">
                  <c:v>91.615477247570283</c:v>
                </c:pt>
                <c:pt idx="5">
                  <c:v>90.807799442896936</c:v>
                </c:pt>
                <c:pt idx="6">
                  <c:v>94.422887448151727</c:v>
                </c:pt>
                <c:pt idx="7">
                  <c:v>100.24935835837053</c:v>
                </c:pt>
                <c:pt idx="8">
                  <c:v>115.65119023001789</c:v>
                </c:pt>
                <c:pt idx="9">
                  <c:v>118.26154650837479</c:v>
                </c:pt>
                <c:pt idx="10">
                  <c:v>118.57354855189692</c:v>
                </c:pt>
                <c:pt idx="11">
                  <c:v>120.08794443565947</c:v>
                </c:pt>
                <c:pt idx="12">
                  <c:v>110.33620805001765</c:v>
                </c:pt>
                <c:pt idx="13">
                  <c:v>109.93845105886075</c:v>
                </c:pt>
                <c:pt idx="14">
                  <c:v>114.36669058885067</c:v>
                </c:pt>
                <c:pt idx="15">
                  <c:v>110.04062716668084</c:v>
                </c:pt>
                <c:pt idx="16">
                  <c:v>101.1963119290606</c:v>
                </c:pt>
                <c:pt idx="17">
                  <c:v>98.683874420697947</c:v>
                </c:pt>
                <c:pt idx="18">
                  <c:v>103.75375558015352</c:v>
                </c:pt>
                <c:pt idx="19">
                  <c:v>105.86600333288733</c:v>
                </c:pt>
                <c:pt idx="20">
                  <c:v>105.6689494106628</c:v>
                </c:pt>
                <c:pt idx="21">
                  <c:v>104.00189755628809</c:v>
                </c:pt>
                <c:pt idx="22">
                  <c:v>103.94959312014207</c:v>
                </c:pt>
                <c:pt idx="23">
                  <c:v>99.400323557674753</c:v>
                </c:pt>
                <c:pt idx="24">
                  <c:v>110.28694456946151</c:v>
                </c:pt>
                <c:pt idx="25">
                  <c:v>115.54597316660788</c:v>
                </c:pt>
                <c:pt idx="26">
                  <c:v>112.70572064565569</c:v>
                </c:pt>
                <c:pt idx="27">
                  <c:v>108.64604493315981</c:v>
                </c:pt>
                <c:pt idx="28">
                  <c:v>116.1249711109219</c:v>
                </c:pt>
                <c:pt idx="29">
                  <c:v>108.83944970867647</c:v>
                </c:pt>
                <c:pt idx="30">
                  <c:v>109.39412000827143</c:v>
                </c:pt>
                <c:pt idx="31">
                  <c:v>107.6504360730316</c:v>
                </c:pt>
                <c:pt idx="32">
                  <c:v>108.69165926700808</c:v>
                </c:pt>
                <c:pt idx="33">
                  <c:v>104.75970368928733</c:v>
                </c:pt>
                <c:pt idx="34">
                  <c:v>97.700429382929286</c:v>
                </c:pt>
                <c:pt idx="35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900736"/>
        <c:axId val="88902272"/>
      </c:lineChart>
      <c:dateAx>
        <c:axId val="889007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88902272"/>
        <c:crosses val="autoZero"/>
        <c:auto val="1"/>
        <c:lblOffset val="100"/>
        <c:baseTimeUnit val="months"/>
      </c:dateAx>
      <c:valAx>
        <c:axId val="8890227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88900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MSCI World</c:v>
          </c:tx>
          <c:marker>
            <c:symbol val="none"/>
          </c:marker>
          <c:cat>
            <c:numRef>
              <c:f>'MSCI World - NAI'!$A$76:$A$98</c:f>
              <c:numCache>
                <c:formatCode>m/d/yyyy</c:formatCode>
                <c:ptCount val="23"/>
                <c:pt idx="0">
                  <c:v>38328</c:v>
                </c:pt>
                <c:pt idx="1">
                  <c:v>38299</c:v>
                </c:pt>
                <c:pt idx="2">
                  <c:v>38267</c:v>
                </c:pt>
                <c:pt idx="3">
                  <c:v>38237</c:v>
                </c:pt>
                <c:pt idx="4">
                  <c:v>38208</c:v>
                </c:pt>
                <c:pt idx="5">
                  <c:v>38175</c:v>
                </c:pt>
                <c:pt idx="6">
                  <c:v>38145</c:v>
                </c:pt>
                <c:pt idx="7">
                  <c:v>38114</c:v>
                </c:pt>
                <c:pt idx="8">
                  <c:v>38084</c:v>
                </c:pt>
                <c:pt idx="9">
                  <c:v>38054</c:v>
                </c:pt>
                <c:pt idx="10">
                  <c:v>38026</c:v>
                </c:pt>
                <c:pt idx="11">
                  <c:v>37993</c:v>
                </c:pt>
                <c:pt idx="12">
                  <c:v>37963</c:v>
                </c:pt>
                <c:pt idx="13">
                  <c:v>37932</c:v>
                </c:pt>
                <c:pt idx="14">
                  <c:v>37901</c:v>
                </c:pt>
                <c:pt idx="15">
                  <c:v>37872</c:v>
                </c:pt>
                <c:pt idx="16">
                  <c:v>37840</c:v>
                </c:pt>
                <c:pt idx="17">
                  <c:v>37809</c:v>
                </c:pt>
                <c:pt idx="18">
                  <c:v>37781</c:v>
                </c:pt>
                <c:pt idx="19">
                  <c:v>37748</c:v>
                </c:pt>
                <c:pt idx="20">
                  <c:v>37718</c:v>
                </c:pt>
                <c:pt idx="21">
                  <c:v>37687</c:v>
                </c:pt>
                <c:pt idx="22">
                  <c:v>37659</c:v>
                </c:pt>
              </c:numCache>
            </c:numRef>
          </c:cat>
          <c:val>
            <c:numRef>
              <c:f>'MSCI World - NAI'!$F$76:$F$98</c:f>
              <c:numCache>
                <c:formatCode>0.00</c:formatCode>
                <c:ptCount val="23"/>
                <c:pt idx="0">
                  <c:v>155.31888893611594</c:v>
                </c:pt>
                <c:pt idx="1">
                  <c:v>151.56256641305734</c:v>
                </c:pt>
                <c:pt idx="2">
                  <c:v>143.30875164704381</c:v>
                </c:pt>
                <c:pt idx="3">
                  <c:v>141.17423598418836</c:v>
                </c:pt>
                <c:pt idx="4">
                  <c:v>138.33707017469291</c:v>
                </c:pt>
                <c:pt idx="5">
                  <c:v>136.75245462659922</c:v>
                </c:pt>
                <c:pt idx="6">
                  <c:v>140.09834445530666</c:v>
                </c:pt>
                <c:pt idx="7">
                  <c:v>138.79000722574065</c:v>
                </c:pt>
                <c:pt idx="8">
                  <c:v>137.56269392612742</c:v>
                </c:pt>
                <c:pt idx="9">
                  <c:v>142.56625366600076</c:v>
                </c:pt>
                <c:pt idx="10">
                  <c:v>142.76416457686912</c:v>
                </c:pt>
                <c:pt idx="11">
                  <c:v>140.21655969736901</c:v>
                </c:pt>
                <c:pt idx="12">
                  <c:v>137.88147660135161</c:v>
                </c:pt>
                <c:pt idx="13">
                  <c:v>131.41151655544695</c:v>
                </c:pt>
                <c:pt idx="14">
                  <c:v>127.87263038211417</c:v>
                </c:pt>
                <c:pt idx="15">
                  <c:v>123.97006630679645</c:v>
                </c:pt>
                <c:pt idx="16">
                  <c:v>121.74735410379563</c:v>
                </c:pt>
                <c:pt idx="17">
                  <c:v>116.99178072002381</c:v>
                </c:pt>
                <c:pt idx="18">
                  <c:v>117.73241913546137</c:v>
                </c:pt>
                <c:pt idx="19">
                  <c:v>114.96246333999234</c:v>
                </c:pt>
                <c:pt idx="20">
                  <c:v>109.24921366940113</c:v>
                </c:pt>
                <c:pt idx="21">
                  <c:v>102.70646491265354</c:v>
                </c:pt>
                <c:pt idx="22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NAI</c:v>
          </c:tx>
          <c:marker>
            <c:symbol val="none"/>
          </c:marker>
          <c:cat>
            <c:numRef>
              <c:f>'MSCI World - NAI'!$A$76:$A$98</c:f>
              <c:numCache>
                <c:formatCode>m/d/yyyy</c:formatCode>
                <c:ptCount val="23"/>
                <c:pt idx="0">
                  <c:v>38328</c:v>
                </c:pt>
                <c:pt idx="1">
                  <c:v>38299</c:v>
                </c:pt>
                <c:pt idx="2">
                  <c:v>38267</c:v>
                </c:pt>
                <c:pt idx="3">
                  <c:v>38237</c:v>
                </c:pt>
                <c:pt idx="4">
                  <c:v>38208</c:v>
                </c:pt>
                <c:pt idx="5">
                  <c:v>38175</c:v>
                </c:pt>
                <c:pt idx="6">
                  <c:v>38145</c:v>
                </c:pt>
                <c:pt idx="7">
                  <c:v>38114</c:v>
                </c:pt>
                <c:pt idx="8">
                  <c:v>38084</c:v>
                </c:pt>
                <c:pt idx="9">
                  <c:v>38054</c:v>
                </c:pt>
                <c:pt idx="10">
                  <c:v>38026</c:v>
                </c:pt>
                <c:pt idx="11">
                  <c:v>37993</c:v>
                </c:pt>
                <c:pt idx="12">
                  <c:v>37963</c:v>
                </c:pt>
                <c:pt idx="13">
                  <c:v>37932</c:v>
                </c:pt>
                <c:pt idx="14">
                  <c:v>37901</c:v>
                </c:pt>
                <c:pt idx="15">
                  <c:v>37872</c:v>
                </c:pt>
                <c:pt idx="16">
                  <c:v>37840</c:v>
                </c:pt>
                <c:pt idx="17">
                  <c:v>37809</c:v>
                </c:pt>
                <c:pt idx="18">
                  <c:v>37781</c:v>
                </c:pt>
                <c:pt idx="19">
                  <c:v>37748</c:v>
                </c:pt>
                <c:pt idx="20">
                  <c:v>37718</c:v>
                </c:pt>
                <c:pt idx="21">
                  <c:v>37687</c:v>
                </c:pt>
                <c:pt idx="22">
                  <c:v>37659</c:v>
                </c:pt>
              </c:numCache>
            </c:numRef>
          </c:cat>
          <c:val>
            <c:numRef>
              <c:f>'MSCI World - NAI'!$K$76:$K$98</c:f>
              <c:numCache>
                <c:formatCode>0.00</c:formatCode>
                <c:ptCount val="23"/>
                <c:pt idx="0">
                  <c:v>219.086516762484</c:v>
                </c:pt>
                <c:pt idx="1">
                  <c:v>220.72835971084621</c:v>
                </c:pt>
                <c:pt idx="2">
                  <c:v>201.65812079643069</c:v>
                </c:pt>
                <c:pt idx="3">
                  <c:v>184.35180869089109</c:v>
                </c:pt>
                <c:pt idx="4">
                  <c:v>176.53326230272359</c:v>
                </c:pt>
                <c:pt idx="5">
                  <c:v>171.09350143910976</c:v>
                </c:pt>
                <c:pt idx="6">
                  <c:v>180.48286016588611</c:v>
                </c:pt>
                <c:pt idx="7">
                  <c:v>173.65208319460172</c:v>
                </c:pt>
                <c:pt idx="8">
                  <c:v>166.64372969893378</c:v>
                </c:pt>
                <c:pt idx="9">
                  <c:v>172.69982908259527</c:v>
                </c:pt>
                <c:pt idx="10">
                  <c:v>168.51716203117948</c:v>
                </c:pt>
                <c:pt idx="11">
                  <c:v>164.63859477777035</c:v>
                </c:pt>
                <c:pt idx="12">
                  <c:v>159.40230701501261</c:v>
                </c:pt>
                <c:pt idx="13">
                  <c:v>148.99854239269567</c:v>
                </c:pt>
                <c:pt idx="14">
                  <c:v>144.82919358060866</c:v>
                </c:pt>
                <c:pt idx="15">
                  <c:v>139.11862851731001</c:v>
                </c:pt>
                <c:pt idx="16">
                  <c:v>130.52096512841004</c:v>
                </c:pt>
                <c:pt idx="17">
                  <c:v>122.63360783704395</c:v>
                </c:pt>
                <c:pt idx="18">
                  <c:v>119.63700398807279</c:v>
                </c:pt>
                <c:pt idx="19">
                  <c:v>111.13404807884397</c:v>
                </c:pt>
                <c:pt idx="20">
                  <c:v>104.64214630825803</c:v>
                </c:pt>
                <c:pt idx="21">
                  <c:v>101.04178227638307</c:v>
                </c:pt>
                <c:pt idx="22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387904"/>
        <c:axId val="39389440"/>
      </c:lineChart>
      <c:dateAx>
        <c:axId val="3938790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39389440"/>
        <c:crosses val="autoZero"/>
        <c:auto val="1"/>
        <c:lblOffset val="100"/>
        <c:baseTimeUnit val="months"/>
      </c:dateAx>
      <c:valAx>
        <c:axId val="3938944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39387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MSCI World</c:v>
          </c:tx>
          <c:marker>
            <c:symbol val="none"/>
          </c:marker>
          <c:cat>
            <c:numRef>
              <c:f>'MSCI World - NAI'!$A$3:$A$148</c:f>
              <c:numCache>
                <c:formatCode>m/d/yyyy</c:formatCode>
                <c:ptCount val="146"/>
                <c:pt idx="0">
                  <c:v>40553</c:v>
                </c:pt>
                <c:pt idx="1">
                  <c:v>40519</c:v>
                </c:pt>
                <c:pt idx="2">
                  <c:v>40490</c:v>
                </c:pt>
                <c:pt idx="3">
                  <c:v>40458</c:v>
                </c:pt>
                <c:pt idx="4">
                  <c:v>40428</c:v>
                </c:pt>
                <c:pt idx="5">
                  <c:v>40399</c:v>
                </c:pt>
                <c:pt idx="6">
                  <c:v>40366</c:v>
                </c:pt>
                <c:pt idx="7">
                  <c:v>40336</c:v>
                </c:pt>
                <c:pt idx="8">
                  <c:v>40305</c:v>
                </c:pt>
                <c:pt idx="9">
                  <c:v>40275</c:v>
                </c:pt>
                <c:pt idx="10">
                  <c:v>40245</c:v>
                </c:pt>
                <c:pt idx="11">
                  <c:v>40217</c:v>
                </c:pt>
                <c:pt idx="12">
                  <c:v>40185</c:v>
                </c:pt>
                <c:pt idx="13">
                  <c:v>40154</c:v>
                </c:pt>
                <c:pt idx="14">
                  <c:v>40126</c:v>
                </c:pt>
                <c:pt idx="15">
                  <c:v>40093</c:v>
                </c:pt>
                <c:pt idx="16">
                  <c:v>40063</c:v>
                </c:pt>
                <c:pt idx="17">
                  <c:v>40032</c:v>
                </c:pt>
                <c:pt idx="18">
                  <c:v>40001</c:v>
                </c:pt>
                <c:pt idx="19">
                  <c:v>39972</c:v>
                </c:pt>
                <c:pt idx="20">
                  <c:v>39940</c:v>
                </c:pt>
                <c:pt idx="21">
                  <c:v>39910</c:v>
                </c:pt>
                <c:pt idx="22">
                  <c:v>39881</c:v>
                </c:pt>
                <c:pt idx="23">
                  <c:v>39853</c:v>
                </c:pt>
                <c:pt idx="24">
                  <c:v>39820</c:v>
                </c:pt>
                <c:pt idx="25">
                  <c:v>39790</c:v>
                </c:pt>
                <c:pt idx="26">
                  <c:v>39759</c:v>
                </c:pt>
                <c:pt idx="27">
                  <c:v>39728</c:v>
                </c:pt>
                <c:pt idx="28">
                  <c:v>39699</c:v>
                </c:pt>
                <c:pt idx="29">
                  <c:v>39667</c:v>
                </c:pt>
                <c:pt idx="30">
                  <c:v>39636</c:v>
                </c:pt>
                <c:pt idx="31">
                  <c:v>39608</c:v>
                </c:pt>
                <c:pt idx="32">
                  <c:v>39575</c:v>
                </c:pt>
                <c:pt idx="33">
                  <c:v>39545</c:v>
                </c:pt>
                <c:pt idx="34">
                  <c:v>39514</c:v>
                </c:pt>
                <c:pt idx="35">
                  <c:v>39485</c:v>
                </c:pt>
                <c:pt idx="36">
                  <c:v>39454</c:v>
                </c:pt>
                <c:pt idx="37">
                  <c:v>39423</c:v>
                </c:pt>
                <c:pt idx="38">
                  <c:v>39393</c:v>
                </c:pt>
                <c:pt idx="39">
                  <c:v>39363</c:v>
                </c:pt>
                <c:pt idx="40">
                  <c:v>39332</c:v>
                </c:pt>
                <c:pt idx="41">
                  <c:v>39301</c:v>
                </c:pt>
                <c:pt idx="42">
                  <c:v>39272</c:v>
                </c:pt>
                <c:pt idx="43">
                  <c:v>39240</c:v>
                </c:pt>
                <c:pt idx="44">
                  <c:v>39209</c:v>
                </c:pt>
                <c:pt idx="45">
                  <c:v>39181</c:v>
                </c:pt>
                <c:pt idx="46">
                  <c:v>39148</c:v>
                </c:pt>
                <c:pt idx="47">
                  <c:v>39120</c:v>
                </c:pt>
                <c:pt idx="48">
                  <c:v>39090</c:v>
                </c:pt>
                <c:pt idx="49">
                  <c:v>39058</c:v>
                </c:pt>
                <c:pt idx="50">
                  <c:v>39028</c:v>
                </c:pt>
                <c:pt idx="51">
                  <c:v>38999</c:v>
                </c:pt>
                <c:pt idx="52">
                  <c:v>38967</c:v>
                </c:pt>
                <c:pt idx="53">
                  <c:v>38936</c:v>
                </c:pt>
                <c:pt idx="54">
                  <c:v>38905</c:v>
                </c:pt>
                <c:pt idx="55">
                  <c:v>38875</c:v>
                </c:pt>
                <c:pt idx="56">
                  <c:v>38845</c:v>
                </c:pt>
                <c:pt idx="57">
                  <c:v>38814</c:v>
                </c:pt>
                <c:pt idx="58">
                  <c:v>38783</c:v>
                </c:pt>
                <c:pt idx="59">
                  <c:v>38755</c:v>
                </c:pt>
                <c:pt idx="60">
                  <c:v>38726</c:v>
                </c:pt>
                <c:pt idx="61">
                  <c:v>38693</c:v>
                </c:pt>
                <c:pt idx="62">
                  <c:v>38663</c:v>
                </c:pt>
                <c:pt idx="63">
                  <c:v>38632</c:v>
                </c:pt>
                <c:pt idx="64">
                  <c:v>38602</c:v>
                </c:pt>
                <c:pt idx="65">
                  <c:v>38572</c:v>
                </c:pt>
                <c:pt idx="66">
                  <c:v>38540</c:v>
                </c:pt>
                <c:pt idx="67">
                  <c:v>38510</c:v>
                </c:pt>
                <c:pt idx="68">
                  <c:v>38481</c:v>
                </c:pt>
                <c:pt idx="69">
                  <c:v>38449</c:v>
                </c:pt>
                <c:pt idx="70">
                  <c:v>38418</c:v>
                </c:pt>
                <c:pt idx="71">
                  <c:v>38390</c:v>
                </c:pt>
                <c:pt idx="72">
                  <c:v>38359</c:v>
                </c:pt>
                <c:pt idx="73">
                  <c:v>38328</c:v>
                </c:pt>
                <c:pt idx="74">
                  <c:v>38299</c:v>
                </c:pt>
                <c:pt idx="75">
                  <c:v>38267</c:v>
                </c:pt>
                <c:pt idx="76">
                  <c:v>38237</c:v>
                </c:pt>
                <c:pt idx="77">
                  <c:v>38208</c:v>
                </c:pt>
                <c:pt idx="78">
                  <c:v>38175</c:v>
                </c:pt>
                <c:pt idx="79">
                  <c:v>38145</c:v>
                </c:pt>
                <c:pt idx="80">
                  <c:v>38114</c:v>
                </c:pt>
                <c:pt idx="81">
                  <c:v>38084</c:v>
                </c:pt>
                <c:pt idx="82">
                  <c:v>38054</c:v>
                </c:pt>
                <c:pt idx="83">
                  <c:v>38026</c:v>
                </c:pt>
                <c:pt idx="84">
                  <c:v>37993</c:v>
                </c:pt>
                <c:pt idx="85">
                  <c:v>37963</c:v>
                </c:pt>
                <c:pt idx="86">
                  <c:v>37932</c:v>
                </c:pt>
                <c:pt idx="87">
                  <c:v>37901</c:v>
                </c:pt>
                <c:pt idx="88">
                  <c:v>37872</c:v>
                </c:pt>
                <c:pt idx="89">
                  <c:v>37840</c:v>
                </c:pt>
                <c:pt idx="90">
                  <c:v>37809</c:v>
                </c:pt>
                <c:pt idx="91">
                  <c:v>37781</c:v>
                </c:pt>
                <c:pt idx="92">
                  <c:v>37748</c:v>
                </c:pt>
                <c:pt idx="93">
                  <c:v>37718</c:v>
                </c:pt>
                <c:pt idx="94">
                  <c:v>37687</c:v>
                </c:pt>
                <c:pt idx="95">
                  <c:v>37659</c:v>
                </c:pt>
                <c:pt idx="96">
                  <c:v>37628</c:v>
                </c:pt>
                <c:pt idx="97">
                  <c:v>37599</c:v>
                </c:pt>
                <c:pt idx="98">
                  <c:v>37567</c:v>
                </c:pt>
                <c:pt idx="99">
                  <c:v>37536</c:v>
                </c:pt>
                <c:pt idx="100">
                  <c:v>37508</c:v>
                </c:pt>
                <c:pt idx="101">
                  <c:v>37475</c:v>
                </c:pt>
                <c:pt idx="102">
                  <c:v>37445</c:v>
                </c:pt>
                <c:pt idx="103">
                  <c:v>37414</c:v>
                </c:pt>
                <c:pt idx="104">
                  <c:v>37383</c:v>
                </c:pt>
                <c:pt idx="105">
                  <c:v>37354</c:v>
                </c:pt>
                <c:pt idx="106">
                  <c:v>37322</c:v>
                </c:pt>
                <c:pt idx="107">
                  <c:v>37294</c:v>
                </c:pt>
                <c:pt idx="108">
                  <c:v>37263</c:v>
                </c:pt>
                <c:pt idx="109">
                  <c:v>37232</c:v>
                </c:pt>
                <c:pt idx="110">
                  <c:v>37202</c:v>
                </c:pt>
                <c:pt idx="111">
                  <c:v>37172</c:v>
                </c:pt>
                <c:pt idx="112">
                  <c:v>37141</c:v>
                </c:pt>
                <c:pt idx="113">
                  <c:v>37110</c:v>
                </c:pt>
                <c:pt idx="114">
                  <c:v>37081</c:v>
                </c:pt>
                <c:pt idx="115">
                  <c:v>37049</c:v>
                </c:pt>
                <c:pt idx="116">
                  <c:v>37018</c:v>
                </c:pt>
                <c:pt idx="117">
                  <c:v>36990</c:v>
                </c:pt>
                <c:pt idx="118">
                  <c:v>36957</c:v>
                </c:pt>
                <c:pt idx="119">
                  <c:v>36929</c:v>
                </c:pt>
                <c:pt idx="120">
                  <c:v>36899</c:v>
                </c:pt>
                <c:pt idx="121">
                  <c:v>36867</c:v>
                </c:pt>
                <c:pt idx="122">
                  <c:v>36837</c:v>
                </c:pt>
                <c:pt idx="123">
                  <c:v>36808</c:v>
                </c:pt>
                <c:pt idx="124">
                  <c:v>36776</c:v>
                </c:pt>
                <c:pt idx="125">
                  <c:v>36745</c:v>
                </c:pt>
                <c:pt idx="126">
                  <c:v>36714</c:v>
                </c:pt>
                <c:pt idx="127">
                  <c:v>36684</c:v>
                </c:pt>
                <c:pt idx="128">
                  <c:v>36654</c:v>
                </c:pt>
                <c:pt idx="129">
                  <c:v>36623</c:v>
                </c:pt>
                <c:pt idx="130">
                  <c:v>36592</c:v>
                </c:pt>
                <c:pt idx="131">
                  <c:v>36563</c:v>
                </c:pt>
                <c:pt idx="132">
                  <c:v>36532</c:v>
                </c:pt>
                <c:pt idx="133">
                  <c:v>36501</c:v>
                </c:pt>
                <c:pt idx="134">
                  <c:v>36472</c:v>
                </c:pt>
                <c:pt idx="135">
                  <c:v>36440</c:v>
                </c:pt>
                <c:pt idx="136">
                  <c:v>36410</c:v>
                </c:pt>
                <c:pt idx="137">
                  <c:v>36382</c:v>
                </c:pt>
                <c:pt idx="138">
                  <c:v>36348</c:v>
                </c:pt>
                <c:pt idx="139">
                  <c:v>36318</c:v>
                </c:pt>
                <c:pt idx="140">
                  <c:v>36287</c:v>
                </c:pt>
                <c:pt idx="141">
                  <c:v>36257</c:v>
                </c:pt>
                <c:pt idx="142">
                  <c:v>36227</c:v>
                </c:pt>
                <c:pt idx="143">
                  <c:v>36199</c:v>
                </c:pt>
                <c:pt idx="144">
                  <c:v>36167</c:v>
                </c:pt>
                <c:pt idx="145">
                  <c:v>36164</c:v>
                </c:pt>
              </c:numCache>
            </c:numRef>
          </c:cat>
          <c:val>
            <c:numRef>
              <c:f>'MSCI World - NAI'!$C$3:$C$148</c:f>
              <c:numCache>
                <c:formatCode>0.00</c:formatCode>
                <c:ptCount val="146"/>
                <c:pt idx="0">
                  <c:v>111.9996521587895</c:v>
                </c:pt>
                <c:pt idx="1">
                  <c:v>111.31527457715551</c:v>
                </c:pt>
                <c:pt idx="2">
                  <c:v>107.60554806730727</c:v>
                </c:pt>
                <c:pt idx="3">
                  <c:v>107.30727422931432</c:v>
                </c:pt>
                <c:pt idx="4">
                  <c:v>102.97752076177224</c:v>
                </c:pt>
                <c:pt idx="5">
                  <c:v>97.321622679246929</c:v>
                </c:pt>
                <c:pt idx="6">
                  <c:v>100.19305187182053</c:v>
                </c:pt>
                <c:pt idx="7">
                  <c:v>89.894343232314441</c:v>
                </c:pt>
                <c:pt idx="8">
                  <c:v>93.849297795556325</c:v>
                </c:pt>
                <c:pt idx="9">
                  <c:v>104.22714031044826</c:v>
                </c:pt>
                <c:pt idx="10">
                  <c:v>105.46197660767859</c:v>
                </c:pt>
                <c:pt idx="11">
                  <c:v>99.951302230531766</c:v>
                </c:pt>
                <c:pt idx="12">
                  <c:v>99.566068089916953</c:v>
                </c:pt>
                <c:pt idx="13">
                  <c:v>101.61050480455671</c:v>
                </c:pt>
                <c:pt idx="14">
                  <c:v>102.0792208356885</c:v>
                </c:pt>
                <c:pt idx="15">
                  <c:v>96.459846080264356</c:v>
                </c:pt>
                <c:pt idx="16">
                  <c:v>94.691073524935874</c:v>
                </c:pt>
                <c:pt idx="17">
                  <c:v>92.086612461411363</c:v>
                </c:pt>
                <c:pt idx="18">
                  <c:v>92.664028870820459</c:v>
                </c:pt>
                <c:pt idx="19">
                  <c:v>82.334188442975773</c:v>
                </c:pt>
                <c:pt idx="20">
                  <c:v>85.481455715465898</c:v>
                </c:pt>
                <c:pt idx="21">
                  <c:v>80.136788556024172</c:v>
                </c:pt>
                <c:pt idx="22">
                  <c:v>74.342188790816991</c:v>
                </c:pt>
                <c:pt idx="23">
                  <c:v>61.337536414626726</c:v>
                </c:pt>
                <c:pt idx="24">
                  <c:v>73.374407582938389</c:v>
                </c:pt>
                <c:pt idx="25">
                  <c:v>82.200791338753859</c:v>
                </c:pt>
                <c:pt idx="26">
                  <c:v>74.802208791686581</c:v>
                </c:pt>
                <c:pt idx="27">
                  <c:v>83.611722248793427</c:v>
                </c:pt>
                <c:pt idx="28">
                  <c:v>99.019087786425501</c:v>
                </c:pt>
                <c:pt idx="29">
                  <c:v>114.63020131310057</c:v>
                </c:pt>
                <c:pt idx="30">
                  <c:v>116.41462672290099</c:v>
                </c:pt>
                <c:pt idx="31">
                  <c:v>119.38258185138484</c:v>
                </c:pt>
                <c:pt idx="32">
                  <c:v>131.24309752597938</c:v>
                </c:pt>
                <c:pt idx="33">
                  <c:v>133.0266533327536</c:v>
                </c:pt>
                <c:pt idx="34">
                  <c:v>129.17779033871037</c:v>
                </c:pt>
                <c:pt idx="35">
                  <c:v>125.37501630505675</c:v>
                </c:pt>
                <c:pt idx="36">
                  <c:v>129.07691638766903</c:v>
                </c:pt>
                <c:pt idx="37">
                  <c:v>137.08943867124657</c:v>
                </c:pt>
                <c:pt idx="38">
                  <c:v>139.48954302360971</c:v>
                </c:pt>
                <c:pt idx="39">
                  <c:v>142.15748510804818</c:v>
                </c:pt>
                <c:pt idx="40">
                  <c:v>143.28796904213226</c:v>
                </c:pt>
                <c:pt idx="41">
                  <c:v>135.88764728901256</c:v>
                </c:pt>
                <c:pt idx="42">
                  <c:v>134.10843949736946</c:v>
                </c:pt>
                <c:pt idx="43">
                  <c:v>141.25744597591199</c:v>
                </c:pt>
                <c:pt idx="44">
                  <c:v>141.75051089177791</c:v>
                </c:pt>
                <c:pt idx="45">
                  <c:v>138.25731553545805</c:v>
                </c:pt>
                <c:pt idx="46">
                  <c:v>133.25709813470149</c:v>
                </c:pt>
                <c:pt idx="47">
                  <c:v>125.88112526631592</c:v>
                </c:pt>
                <c:pt idx="48">
                  <c:v>131.5196312883169</c:v>
                </c:pt>
                <c:pt idx="49">
                  <c:v>129.01256576372884</c:v>
                </c:pt>
                <c:pt idx="50">
                  <c:v>127.13857124222791</c:v>
                </c:pt>
                <c:pt idx="51">
                  <c:v>122.95404148006435</c:v>
                </c:pt>
                <c:pt idx="52">
                  <c:v>119.41997478151222</c:v>
                </c:pt>
                <c:pt idx="53">
                  <c:v>119.39823470585678</c:v>
                </c:pt>
                <c:pt idx="54">
                  <c:v>115.40414800643507</c:v>
                </c:pt>
                <c:pt idx="55">
                  <c:v>115.47980346971607</c:v>
                </c:pt>
                <c:pt idx="56">
                  <c:v>115.32240532197054</c:v>
                </c:pt>
                <c:pt idx="57">
                  <c:v>119.79477368581242</c:v>
                </c:pt>
                <c:pt idx="58">
                  <c:v>116.81725292404018</c:v>
                </c:pt>
                <c:pt idx="59">
                  <c:v>114.06582894908475</c:v>
                </c:pt>
                <c:pt idx="60">
                  <c:v>112.71185703726249</c:v>
                </c:pt>
                <c:pt idx="61">
                  <c:v>111.42223574938039</c:v>
                </c:pt>
                <c:pt idx="62">
                  <c:v>108.67602939258228</c:v>
                </c:pt>
                <c:pt idx="63">
                  <c:v>105.46545501978346</c:v>
                </c:pt>
                <c:pt idx="64">
                  <c:v>106.466368102961</c:v>
                </c:pt>
                <c:pt idx="65">
                  <c:v>105.20979173007521</c:v>
                </c:pt>
                <c:pt idx="66">
                  <c:v>104.44541067002913</c:v>
                </c:pt>
                <c:pt idx="67">
                  <c:v>99.815644158441657</c:v>
                </c:pt>
                <c:pt idx="68">
                  <c:v>99.713031001347886</c:v>
                </c:pt>
                <c:pt idx="69">
                  <c:v>98.06339406061133</c:v>
                </c:pt>
                <c:pt idx="70">
                  <c:v>99.853037088569067</c:v>
                </c:pt>
                <c:pt idx="71">
                  <c:v>102.43401887038569</c:v>
                </c:pt>
                <c:pt idx="72">
                  <c:v>100.23740162615766</c:v>
                </c:pt>
                <c:pt idx="73">
                  <c:v>101.68616026783772</c:v>
                </c:pt>
                <c:pt idx="74">
                  <c:v>99.226922909691723</c:v>
                </c:pt>
                <c:pt idx="75">
                  <c:v>93.823209704769766</c:v>
                </c:pt>
                <c:pt idx="76">
                  <c:v>92.425757641636579</c:v>
                </c:pt>
                <c:pt idx="77">
                  <c:v>90.568285577633816</c:v>
                </c:pt>
                <c:pt idx="78">
                  <c:v>89.5308491673551</c:v>
                </c:pt>
                <c:pt idx="79">
                  <c:v>91.721379190399574</c:v>
                </c:pt>
                <c:pt idx="80">
                  <c:v>90.864820209574333</c:v>
                </c:pt>
                <c:pt idx="81">
                  <c:v>90.061307013348411</c:v>
                </c:pt>
                <c:pt idx="82">
                  <c:v>93.337101613113603</c:v>
                </c:pt>
                <c:pt idx="83">
                  <c:v>93.466672464020164</c:v>
                </c:pt>
                <c:pt idx="84">
                  <c:v>91.798773859733046</c:v>
                </c:pt>
                <c:pt idx="85">
                  <c:v>90.270011739640836</c:v>
                </c:pt>
                <c:pt idx="86">
                  <c:v>86.034175398930387</c:v>
                </c:pt>
                <c:pt idx="87">
                  <c:v>83.717292056176348</c:v>
                </c:pt>
                <c:pt idx="88">
                  <c:v>81.162311404843692</c:v>
                </c:pt>
                <c:pt idx="89">
                  <c:v>79.707117700769587</c:v>
                </c:pt>
                <c:pt idx="90">
                  <c:v>76.593677985999392</c:v>
                </c:pt>
                <c:pt idx="91">
                  <c:v>77.07856863341884</c:v>
                </c:pt>
                <c:pt idx="92">
                  <c:v>75.265098482542712</c:v>
                </c:pt>
                <c:pt idx="93">
                  <c:v>71.524674985868955</c:v>
                </c:pt>
                <c:pt idx="94">
                  <c:v>67.24118439932171</c:v>
                </c:pt>
                <c:pt idx="95">
                  <c:v>65.469281273098829</c:v>
                </c:pt>
                <c:pt idx="96">
                  <c:v>66.740119135614577</c:v>
                </c:pt>
                <c:pt idx="97">
                  <c:v>70.555850254358873</c:v>
                </c:pt>
                <c:pt idx="98">
                  <c:v>72.330449149963044</c:v>
                </c:pt>
                <c:pt idx="99">
                  <c:v>69.468672550980486</c:v>
                </c:pt>
                <c:pt idx="100">
                  <c:v>65.237010304795859</c:v>
                </c:pt>
                <c:pt idx="101">
                  <c:v>71.884081916605069</c:v>
                </c:pt>
                <c:pt idx="102">
                  <c:v>69.202487064654989</c:v>
                </c:pt>
                <c:pt idx="103">
                  <c:v>76.31375277185964</c:v>
                </c:pt>
                <c:pt idx="104">
                  <c:v>84.16426801165268</c:v>
                </c:pt>
                <c:pt idx="105">
                  <c:v>84.568459498239051</c:v>
                </c:pt>
                <c:pt idx="106">
                  <c:v>86.938649506500269</c:v>
                </c:pt>
                <c:pt idx="107">
                  <c:v>85.284577590330017</c:v>
                </c:pt>
                <c:pt idx="108">
                  <c:v>84.129223009696062</c:v>
                </c:pt>
                <c:pt idx="109">
                  <c:v>87.562937519022555</c:v>
                </c:pt>
                <c:pt idx="110">
                  <c:v>86.780120874820639</c:v>
                </c:pt>
                <c:pt idx="111">
                  <c:v>83.550328275142391</c:v>
                </c:pt>
                <c:pt idx="112">
                  <c:v>81.074742380103473</c:v>
                </c:pt>
                <c:pt idx="113">
                  <c:v>88.415148484716724</c:v>
                </c:pt>
                <c:pt idx="114">
                  <c:v>94.175398930388283</c:v>
                </c:pt>
                <c:pt idx="115">
                  <c:v>95.257185095004132</c:v>
                </c:pt>
                <c:pt idx="116">
                  <c:v>99.478238184268889</c:v>
                </c:pt>
                <c:pt idx="117">
                  <c:v>100.33479716509413</c:v>
                </c:pt>
                <c:pt idx="118">
                  <c:v>91.353537110309134</c:v>
                </c:pt>
                <c:pt idx="119">
                  <c:v>98.284273229270838</c:v>
                </c:pt>
                <c:pt idx="120">
                  <c:v>106.95682420974826</c:v>
                </c:pt>
                <c:pt idx="121">
                  <c:v>104.51497891212659</c:v>
                </c:pt>
                <c:pt idx="122">
                  <c:v>105.26805513283186</c:v>
                </c:pt>
                <c:pt idx="123">
                  <c:v>112.46315057176399</c:v>
                </c:pt>
                <c:pt idx="124">
                  <c:v>113.67798599939127</c:v>
                </c:pt>
                <c:pt idx="125">
                  <c:v>121.32266620287839</c:v>
                </c:pt>
                <c:pt idx="126">
                  <c:v>116.62507065524588</c:v>
                </c:pt>
                <c:pt idx="127">
                  <c:v>119.80694812817949</c:v>
                </c:pt>
                <c:pt idx="128">
                  <c:v>120.89047349884778</c:v>
                </c:pt>
                <c:pt idx="129">
                  <c:v>119.84347145528066</c:v>
                </c:pt>
                <c:pt idx="130">
                  <c:v>124.52193573633636</c:v>
                </c:pt>
                <c:pt idx="131">
                  <c:v>119.1930083916692</c:v>
                </c:pt>
                <c:pt idx="132">
                  <c:v>117.94686725509804</c:v>
                </c:pt>
                <c:pt idx="133">
                  <c:v>123.5610243923649</c:v>
                </c:pt>
                <c:pt idx="134">
                  <c:v>115.67459454758901</c:v>
                </c:pt>
                <c:pt idx="135">
                  <c:v>110.7509022131397</c:v>
                </c:pt>
                <c:pt idx="136">
                  <c:v>106.13070133484064</c:v>
                </c:pt>
                <c:pt idx="137">
                  <c:v>107.65772424888038</c:v>
                </c:pt>
                <c:pt idx="138">
                  <c:v>107.19596504195835</c:v>
                </c:pt>
                <c:pt idx="139">
                  <c:v>109.98912996217226</c:v>
                </c:pt>
                <c:pt idx="140">
                  <c:v>103.3610156963346</c:v>
                </c:pt>
                <c:pt idx="141">
                  <c:v>107.22727075090222</c:v>
                </c:pt>
                <c:pt idx="142">
                  <c:v>103.79407800339145</c:v>
                </c:pt>
                <c:pt idx="143">
                  <c:v>97.966868124701065</c:v>
                </c:pt>
                <c:pt idx="144">
                  <c:v>101.76703334927606</c:v>
                </c:pt>
                <c:pt idx="145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NAI</c:v>
          </c:tx>
          <c:marker>
            <c:symbol val="none"/>
          </c:marker>
          <c:cat>
            <c:numRef>
              <c:f>'MSCI World - NAI'!$A$3:$A$148</c:f>
              <c:numCache>
                <c:formatCode>m/d/yyyy</c:formatCode>
                <c:ptCount val="146"/>
                <c:pt idx="0">
                  <c:v>40553</c:v>
                </c:pt>
                <c:pt idx="1">
                  <c:v>40519</c:v>
                </c:pt>
                <c:pt idx="2">
                  <c:v>40490</c:v>
                </c:pt>
                <c:pt idx="3">
                  <c:v>40458</c:v>
                </c:pt>
                <c:pt idx="4">
                  <c:v>40428</c:v>
                </c:pt>
                <c:pt idx="5">
                  <c:v>40399</c:v>
                </c:pt>
                <c:pt idx="6">
                  <c:v>40366</c:v>
                </c:pt>
                <c:pt idx="7">
                  <c:v>40336</c:v>
                </c:pt>
                <c:pt idx="8">
                  <c:v>40305</c:v>
                </c:pt>
                <c:pt idx="9">
                  <c:v>40275</c:v>
                </c:pt>
                <c:pt idx="10">
                  <c:v>40245</c:v>
                </c:pt>
                <c:pt idx="11">
                  <c:v>40217</c:v>
                </c:pt>
                <c:pt idx="12">
                  <c:v>40185</c:v>
                </c:pt>
                <c:pt idx="13">
                  <c:v>40154</c:v>
                </c:pt>
                <c:pt idx="14">
                  <c:v>40126</c:v>
                </c:pt>
                <c:pt idx="15">
                  <c:v>40093</c:v>
                </c:pt>
                <c:pt idx="16">
                  <c:v>40063</c:v>
                </c:pt>
                <c:pt idx="17">
                  <c:v>40032</c:v>
                </c:pt>
                <c:pt idx="18">
                  <c:v>40001</c:v>
                </c:pt>
                <c:pt idx="19">
                  <c:v>39972</c:v>
                </c:pt>
                <c:pt idx="20">
                  <c:v>39940</c:v>
                </c:pt>
                <c:pt idx="21">
                  <c:v>39910</c:v>
                </c:pt>
                <c:pt idx="22">
                  <c:v>39881</c:v>
                </c:pt>
                <c:pt idx="23">
                  <c:v>39853</c:v>
                </c:pt>
                <c:pt idx="24">
                  <c:v>39820</c:v>
                </c:pt>
                <c:pt idx="25">
                  <c:v>39790</c:v>
                </c:pt>
                <c:pt idx="26">
                  <c:v>39759</c:v>
                </c:pt>
                <c:pt idx="27">
                  <c:v>39728</c:v>
                </c:pt>
                <c:pt idx="28">
                  <c:v>39699</c:v>
                </c:pt>
                <c:pt idx="29">
                  <c:v>39667</c:v>
                </c:pt>
                <c:pt idx="30">
                  <c:v>39636</c:v>
                </c:pt>
                <c:pt idx="31">
                  <c:v>39608</c:v>
                </c:pt>
                <c:pt idx="32">
                  <c:v>39575</c:v>
                </c:pt>
                <c:pt idx="33">
                  <c:v>39545</c:v>
                </c:pt>
                <c:pt idx="34">
                  <c:v>39514</c:v>
                </c:pt>
                <c:pt idx="35">
                  <c:v>39485</c:v>
                </c:pt>
                <c:pt idx="36">
                  <c:v>39454</c:v>
                </c:pt>
                <c:pt idx="37">
                  <c:v>39423</c:v>
                </c:pt>
                <c:pt idx="38">
                  <c:v>39393</c:v>
                </c:pt>
                <c:pt idx="39">
                  <c:v>39363</c:v>
                </c:pt>
                <c:pt idx="40">
                  <c:v>39332</c:v>
                </c:pt>
                <c:pt idx="41">
                  <c:v>39301</c:v>
                </c:pt>
                <c:pt idx="42">
                  <c:v>39272</c:v>
                </c:pt>
                <c:pt idx="43">
                  <c:v>39240</c:v>
                </c:pt>
                <c:pt idx="44">
                  <c:v>39209</c:v>
                </c:pt>
                <c:pt idx="45">
                  <c:v>39181</c:v>
                </c:pt>
                <c:pt idx="46">
                  <c:v>39148</c:v>
                </c:pt>
                <c:pt idx="47">
                  <c:v>39120</c:v>
                </c:pt>
                <c:pt idx="48">
                  <c:v>39090</c:v>
                </c:pt>
                <c:pt idx="49">
                  <c:v>39058</c:v>
                </c:pt>
                <c:pt idx="50">
                  <c:v>39028</c:v>
                </c:pt>
                <c:pt idx="51">
                  <c:v>38999</c:v>
                </c:pt>
                <c:pt idx="52">
                  <c:v>38967</c:v>
                </c:pt>
                <c:pt idx="53">
                  <c:v>38936</c:v>
                </c:pt>
                <c:pt idx="54">
                  <c:v>38905</c:v>
                </c:pt>
                <c:pt idx="55">
                  <c:v>38875</c:v>
                </c:pt>
                <c:pt idx="56">
                  <c:v>38845</c:v>
                </c:pt>
                <c:pt idx="57">
                  <c:v>38814</c:v>
                </c:pt>
                <c:pt idx="58">
                  <c:v>38783</c:v>
                </c:pt>
                <c:pt idx="59">
                  <c:v>38755</c:v>
                </c:pt>
                <c:pt idx="60">
                  <c:v>38726</c:v>
                </c:pt>
                <c:pt idx="61">
                  <c:v>38693</c:v>
                </c:pt>
                <c:pt idx="62">
                  <c:v>38663</c:v>
                </c:pt>
                <c:pt idx="63">
                  <c:v>38632</c:v>
                </c:pt>
                <c:pt idx="64">
                  <c:v>38602</c:v>
                </c:pt>
                <c:pt idx="65">
                  <c:v>38572</c:v>
                </c:pt>
                <c:pt idx="66">
                  <c:v>38540</c:v>
                </c:pt>
                <c:pt idx="67">
                  <c:v>38510</c:v>
                </c:pt>
                <c:pt idx="68">
                  <c:v>38481</c:v>
                </c:pt>
                <c:pt idx="69">
                  <c:v>38449</c:v>
                </c:pt>
                <c:pt idx="70">
                  <c:v>38418</c:v>
                </c:pt>
                <c:pt idx="71">
                  <c:v>38390</c:v>
                </c:pt>
                <c:pt idx="72">
                  <c:v>38359</c:v>
                </c:pt>
                <c:pt idx="73">
                  <c:v>38328</c:v>
                </c:pt>
                <c:pt idx="74">
                  <c:v>38299</c:v>
                </c:pt>
                <c:pt idx="75">
                  <c:v>38267</c:v>
                </c:pt>
                <c:pt idx="76">
                  <c:v>38237</c:v>
                </c:pt>
                <c:pt idx="77">
                  <c:v>38208</c:v>
                </c:pt>
                <c:pt idx="78">
                  <c:v>38175</c:v>
                </c:pt>
                <c:pt idx="79">
                  <c:v>38145</c:v>
                </c:pt>
                <c:pt idx="80">
                  <c:v>38114</c:v>
                </c:pt>
                <c:pt idx="81">
                  <c:v>38084</c:v>
                </c:pt>
                <c:pt idx="82">
                  <c:v>38054</c:v>
                </c:pt>
                <c:pt idx="83">
                  <c:v>38026</c:v>
                </c:pt>
                <c:pt idx="84">
                  <c:v>37993</c:v>
                </c:pt>
                <c:pt idx="85">
                  <c:v>37963</c:v>
                </c:pt>
                <c:pt idx="86">
                  <c:v>37932</c:v>
                </c:pt>
                <c:pt idx="87">
                  <c:v>37901</c:v>
                </c:pt>
                <c:pt idx="88">
                  <c:v>37872</c:v>
                </c:pt>
                <c:pt idx="89">
                  <c:v>37840</c:v>
                </c:pt>
                <c:pt idx="90">
                  <c:v>37809</c:v>
                </c:pt>
                <c:pt idx="91">
                  <c:v>37781</c:v>
                </c:pt>
                <c:pt idx="92">
                  <c:v>37748</c:v>
                </c:pt>
                <c:pt idx="93">
                  <c:v>37718</c:v>
                </c:pt>
                <c:pt idx="94">
                  <c:v>37687</c:v>
                </c:pt>
                <c:pt idx="95">
                  <c:v>37659</c:v>
                </c:pt>
                <c:pt idx="96">
                  <c:v>37628</c:v>
                </c:pt>
                <c:pt idx="97">
                  <c:v>37599</c:v>
                </c:pt>
                <c:pt idx="98">
                  <c:v>37567</c:v>
                </c:pt>
                <c:pt idx="99">
                  <c:v>37536</c:v>
                </c:pt>
                <c:pt idx="100">
                  <c:v>37508</c:v>
                </c:pt>
                <c:pt idx="101">
                  <c:v>37475</c:v>
                </c:pt>
                <c:pt idx="102">
                  <c:v>37445</c:v>
                </c:pt>
                <c:pt idx="103">
                  <c:v>37414</c:v>
                </c:pt>
                <c:pt idx="104">
                  <c:v>37383</c:v>
                </c:pt>
                <c:pt idx="105">
                  <c:v>37354</c:v>
                </c:pt>
                <c:pt idx="106">
                  <c:v>37322</c:v>
                </c:pt>
                <c:pt idx="107">
                  <c:v>37294</c:v>
                </c:pt>
                <c:pt idx="108">
                  <c:v>37263</c:v>
                </c:pt>
                <c:pt idx="109">
                  <c:v>37232</c:v>
                </c:pt>
                <c:pt idx="110">
                  <c:v>37202</c:v>
                </c:pt>
                <c:pt idx="111">
                  <c:v>37172</c:v>
                </c:pt>
                <c:pt idx="112">
                  <c:v>37141</c:v>
                </c:pt>
                <c:pt idx="113">
                  <c:v>37110</c:v>
                </c:pt>
                <c:pt idx="114">
                  <c:v>37081</c:v>
                </c:pt>
                <c:pt idx="115">
                  <c:v>37049</c:v>
                </c:pt>
                <c:pt idx="116">
                  <c:v>37018</c:v>
                </c:pt>
                <c:pt idx="117">
                  <c:v>36990</c:v>
                </c:pt>
                <c:pt idx="118">
                  <c:v>36957</c:v>
                </c:pt>
                <c:pt idx="119">
                  <c:v>36929</c:v>
                </c:pt>
                <c:pt idx="120">
                  <c:v>36899</c:v>
                </c:pt>
                <c:pt idx="121">
                  <c:v>36867</c:v>
                </c:pt>
                <c:pt idx="122">
                  <c:v>36837</c:v>
                </c:pt>
                <c:pt idx="123">
                  <c:v>36808</c:v>
                </c:pt>
                <c:pt idx="124">
                  <c:v>36776</c:v>
                </c:pt>
                <c:pt idx="125">
                  <c:v>36745</c:v>
                </c:pt>
                <c:pt idx="126">
                  <c:v>36714</c:v>
                </c:pt>
                <c:pt idx="127">
                  <c:v>36684</c:v>
                </c:pt>
                <c:pt idx="128">
                  <c:v>36654</c:v>
                </c:pt>
                <c:pt idx="129">
                  <c:v>36623</c:v>
                </c:pt>
                <c:pt idx="130">
                  <c:v>36592</c:v>
                </c:pt>
                <c:pt idx="131">
                  <c:v>36563</c:v>
                </c:pt>
                <c:pt idx="132">
                  <c:v>36532</c:v>
                </c:pt>
                <c:pt idx="133">
                  <c:v>36501</c:v>
                </c:pt>
                <c:pt idx="134">
                  <c:v>36472</c:v>
                </c:pt>
                <c:pt idx="135">
                  <c:v>36440</c:v>
                </c:pt>
                <c:pt idx="136">
                  <c:v>36410</c:v>
                </c:pt>
                <c:pt idx="137">
                  <c:v>36382</c:v>
                </c:pt>
                <c:pt idx="138">
                  <c:v>36348</c:v>
                </c:pt>
                <c:pt idx="139">
                  <c:v>36318</c:v>
                </c:pt>
                <c:pt idx="140">
                  <c:v>36287</c:v>
                </c:pt>
                <c:pt idx="141">
                  <c:v>36257</c:v>
                </c:pt>
                <c:pt idx="142">
                  <c:v>36227</c:v>
                </c:pt>
                <c:pt idx="143">
                  <c:v>36199</c:v>
                </c:pt>
                <c:pt idx="144">
                  <c:v>36167</c:v>
                </c:pt>
                <c:pt idx="145">
                  <c:v>36164</c:v>
                </c:pt>
              </c:numCache>
            </c:numRef>
          </c:cat>
          <c:val>
            <c:numRef>
              <c:f>'MSCI World - NAI'!$H$3:$H$148</c:f>
              <c:numCache>
                <c:formatCode>0.00</c:formatCode>
                <c:ptCount val="146"/>
                <c:pt idx="0">
                  <c:v>528.4452109095962</c:v>
                </c:pt>
                <c:pt idx="1">
                  <c:v>512.37750406617022</c:v>
                </c:pt>
                <c:pt idx="2">
                  <c:v>488.31476653235359</c:v>
                </c:pt>
                <c:pt idx="3">
                  <c:v>507.80214301476906</c:v>
                </c:pt>
                <c:pt idx="4">
                  <c:v>492.30083938831729</c:v>
                </c:pt>
                <c:pt idx="5">
                  <c:v>460.20874369641439</c:v>
                </c:pt>
                <c:pt idx="6">
                  <c:v>471.12487842355193</c:v>
                </c:pt>
                <c:pt idx="7">
                  <c:v>433.62947585226112</c:v>
                </c:pt>
                <c:pt idx="8">
                  <c:v>428.56862632916773</c:v>
                </c:pt>
                <c:pt idx="9">
                  <c:v>460.15970445684957</c:v>
                </c:pt>
                <c:pt idx="10">
                  <c:v>480.04593342105909</c:v>
                </c:pt>
                <c:pt idx="11">
                  <c:v>462.35993167199291</c:v>
                </c:pt>
                <c:pt idx="12">
                  <c:v>436.90202777255598</c:v>
                </c:pt>
                <c:pt idx="13">
                  <c:v>481.4697060097588</c:v>
                </c:pt>
                <c:pt idx="14">
                  <c:v>471.46570113852772</c:v>
                </c:pt>
                <c:pt idx="15">
                  <c:v>426.19757909620677</c:v>
                </c:pt>
                <c:pt idx="16">
                  <c:v>421.54048597886407</c:v>
                </c:pt>
                <c:pt idx="17">
                  <c:v>383.53507531609876</c:v>
                </c:pt>
                <c:pt idx="18">
                  <c:v>375.78197154089457</c:v>
                </c:pt>
                <c:pt idx="19">
                  <c:v>333.58452321599333</c:v>
                </c:pt>
                <c:pt idx="20">
                  <c:v>345.06215723614844</c:v>
                </c:pt>
                <c:pt idx="21">
                  <c:v>314.68071368439985</c:v>
                </c:pt>
                <c:pt idx="22">
                  <c:v>263.67336597167167</c:v>
                </c:pt>
                <c:pt idx="23">
                  <c:v>211.90264076305056</c:v>
                </c:pt>
                <c:pt idx="24">
                  <c:v>262.73344721334524</c:v>
                </c:pt>
                <c:pt idx="25">
                  <c:v>289.54074752147511</c:v>
                </c:pt>
                <c:pt idx="26">
                  <c:v>259.84585332363446</c:v>
                </c:pt>
                <c:pt idx="27">
                  <c:v>284.58369772212728</c:v>
                </c:pt>
                <c:pt idx="28">
                  <c:v>330.60375477110932</c:v>
                </c:pt>
                <c:pt idx="29">
                  <c:v>407.48338795759747</c:v>
                </c:pt>
                <c:pt idx="30">
                  <c:v>430.75332445178225</c:v>
                </c:pt>
                <c:pt idx="31">
                  <c:v>430.31033665437963</c:v>
                </c:pt>
                <c:pt idx="32">
                  <c:v>478.33855056354258</c:v>
                </c:pt>
                <c:pt idx="33">
                  <c:v>458.01587236720582</c:v>
                </c:pt>
                <c:pt idx="34">
                  <c:v>459.81234317659852</c:v>
                </c:pt>
                <c:pt idx="35">
                  <c:v>438.15007641948165</c:v>
                </c:pt>
                <c:pt idx="36">
                  <c:v>430.16321893568505</c:v>
                </c:pt>
                <c:pt idx="37">
                  <c:v>471.13305163014604</c:v>
                </c:pt>
                <c:pt idx="38">
                  <c:v>477.31689973927473</c:v>
                </c:pt>
                <c:pt idx="39">
                  <c:v>496.87456579839971</c:v>
                </c:pt>
                <c:pt idx="40">
                  <c:v>485.83419833103119</c:v>
                </c:pt>
                <c:pt idx="41">
                  <c:v>450.53003244763022</c:v>
                </c:pt>
                <c:pt idx="42">
                  <c:v>446.97877418247504</c:v>
                </c:pt>
                <c:pt idx="43">
                  <c:v>470.26260512786979</c:v>
                </c:pt>
                <c:pt idx="44">
                  <c:v>454.58639488030343</c:v>
                </c:pt>
                <c:pt idx="45">
                  <c:v>445.29672826540036</c:v>
                </c:pt>
                <c:pt idx="46">
                  <c:v>430.26538401811189</c:v>
                </c:pt>
                <c:pt idx="47">
                  <c:v>397.01351031050012</c:v>
                </c:pt>
                <c:pt idx="48">
                  <c:v>403.6027494666983</c:v>
                </c:pt>
                <c:pt idx="49">
                  <c:v>383.76065581809712</c:v>
                </c:pt>
                <c:pt idx="50">
                  <c:v>381.16729736577548</c:v>
                </c:pt>
                <c:pt idx="51">
                  <c:v>362.05261910405306</c:v>
                </c:pt>
                <c:pt idx="52">
                  <c:v>349.31876323037818</c:v>
                </c:pt>
                <c:pt idx="53">
                  <c:v>340.76958913290457</c:v>
                </c:pt>
                <c:pt idx="54">
                  <c:v>337.29597633039373</c:v>
                </c:pt>
                <c:pt idx="55">
                  <c:v>343.47737247754407</c:v>
                </c:pt>
                <c:pt idx="56">
                  <c:v>346.46386216704406</c:v>
                </c:pt>
                <c:pt idx="57">
                  <c:v>389.37401410695458</c:v>
                </c:pt>
                <c:pt idx="58">
                  <c:v>361.68727676929484</c:v>
                </c:pt>
                <c:pt idx="59">
                  <c:v>327.07129488112071</c:v>
                </c:pt>
                <c:pt idx="60">
                  <c:v>315.48005328930697</c:v>
                </c:pt>
                <c:pt idx="61">
                  <c:v>301.12463322735408</c:v>
                </c:pt>
                <c:pt idx="62">
                  <c:v>277.28992815751405</c:v>
                </c:pt>
                <c:pt idx="63">
                  <c:v>274.66305955815648</c:v>
                </c:pt>
                <c:pt idx="64">
                  <c:v>288.36298845125907</c:v>
                </c:pt>
                <c:pt idx="65">
                  <c:v>291.45491250582342</c:v>
                </c:pt>
                <c:pt idx="66">
                  <c:v>271.30877557192014</c:v>
                </c:pt>
                <c:pt idx="67">
                  <c:v>250.7302760091867</c:v>
                </c:pt>
                <c:pt idx="68">
                  <c:v>242.80880417814319</c:v>
                </c:pt>
                <c:pt idx="69">
                  <c:v>240.66333744718068</c:v>
                </c:pt>
                <c:pt idx="70">
                  <c:v>245.23706385726314</c:v>
                </c:pt>
                <c:pt idx="71">
                  <c:v>252.76131784783124</c:v>
                </c:pt>
                <c:pt idx="72">
                  <c:v>239.64985982950688</c:v>
                </c:pt>
                <c:pt idx="73">
                  <c:v>242.01028189389544</c:v>
                </c:pt>
                <c:pt idx="74">
                  <c:v>243.82391643713578</c:v>
                </c:pt>
                <c:pt idx="75">
                  <c:v>222.7582937613914</c:v>
                </c:pt>
                <c:pt idx="76">
                  <c:v>203.64116353769077</c:v>
                </c:pt>
                <c:pt idx="77">
                  <c:v>195.00453612965975</c:v>
                </c:pt>
                <c:pt idx="78">
                  <c:v>188.99559464164577</c:v>
                </c:pt>
                <c:pt idx="79">
                  <c:v>199.36739380961336</c:v>
                </c:pt>
                <c:pt idx="80">
                  <c:v>191.82188948190046</c:v>
                </c:pt>
                <c:pt idx="81">
                  <c:v>184.0802281959281</c:v>
                </c:pt>
                <c:pt idx="82">
                  <c:v>190.76999779323421</c:v>
                </c:pt>
                <c:pt idx="83">
                  <c:v>186.14968410556514</c:v>
                </c:pt>
                <c:pt idx="84">
                  <c:v>181.86528920891533</c:v>
                </c:pt>
                <c:pt idx="85">
                  <c:v>176.08111090224028</c:v>
                </c:pt>
                <c:pt idx="86">
                  <c:v>164.58876511021569</c:v>
                </c:pt>
                <c:pt idx="87">
                  <c:v>159.98316319441608</c:v>
                </c:pt>
                <c:pt idx="88">
                  <c:v>153.67508234505644</c:v>
                </c:pt>
                <c:pt idx="89">
                  <c:v>144.17781628266218</c:v>
                </c:pt>
                <c:pt idx="90">
                  <c:v>135.46517805330566</c:v>
                </c:pt>
                <c:pt idx="91">
                  <c:v>132.15502938267772</c:v>
                </c:pt>
                <c:pt idx="92">
                  <c:v>122.76238036468847</c:v>
                </c:pt>
                <c:pt idx="93">
                  <c:v>115.59120889898733</c:v>
                </c:pt>
                <c:pt idx="94">
                  <c:v>111.61412657027732</c:v>
                </c:pt>
                <c:pt idx="95">
                  <c:v>110.46333908182197</c:v>
                </c:pt>
                <c:pt idx="96">
                  <c:v>117.51354708992979</c:v>
                </c:pt>
                <c:pt idx="97">
                  <c:v>125.55434773724777</c:v>
                </c:pt>
                <c:pt idx="98">
                  <c:v>125.72271579308712</c:v>
                </c:pt>
                <c:pt idx="99">
                  <c:v>123.1179148515337</c:v>
                </c:pt>
                <c:pt idx="100">
                  <c:v>122.03251301583148</c:v>
                </c:pt>
                <c:pt idx="101">
                  <c:v>126.89066701539016</c:v>
                </c:pt>
                <c:pt idx="102">
                  <c:v>134.72059893257921</c:v>
                </c:pt>
                <c:pt idx="103">
                  <c:v>155.41842731158715</c:v>
                </c:pt>
                <c:pt idx="104">
                  <c:v>158.92636758179336</c:v>
                </c:pt>
                <c:pt idx="105">
                  <c:v>159.34565308007288</c:v>
                </c:pt>
                <c:pt idx="106">
                  <c:v>161.38078152201453</c:v>
                </c:pt>
                <c:pt idx="107">
                  <c:v>148.27586206896552</c:v>
                </c:pt>
                <c:pt idx="108">
                  <c:v>147.74133435770858</c:v>
                </c:pt>
                <c:pt idx="109">
                  <c:v>153.69224607890416</c:v>
                </c:pt>
                <c:pt idx="110">
                  <c:v>147.87864422849015</c:v>
                </c:pt>
                <c:pt idx="111">
                  <c:v>135.99316719928731</c:v>
                </c:pt>
                <c:pt idx="112">
                  <c:v>132.61681555524677</c:v>
                </c:pt>
                <c:pt idx="113">
                  <c:v>139.43000057212447</c:v>
                </c:pt>
                <c:pt idx="114">
                  <c:v>142.26855522227035</c:v>
                </c:pt>
                <c:pt idx="115">
                  <c:v>142.00374332862012</c:v>
                </c:pt>
                <c:pt idx="116">
                  <c:v>139.76346740116549</c:v>
                </c:pt>
                <c:pt idx="117">
                  <c:v>139.69317782445586</c:v>
                </c:pt>
                <c:pt idx="118">
                  <c:v>133.57961929203682</c:v>
                </c:pt>
                <c:pt idx="119">
                  <c:v>148.20965909555295</c:v>
                </c:pt>
                <c:pt idx="120">
                  <c:v>155.27703083750848</c:v>
                </c:pt>
                <c:pt idx="121">
                  <c:v>151.46014335804367</c:v>
                </c:pt>
                <c:pt idx="122">
                  <c:v>146.00452795645316</c:v>
                </c:pt>
                <c:pt idx="123">
                  <c:v>156.0551201052709</c:v>
                </c:pt>
                <c:pt idx="124">
                  <c:v>146.26443592614692</c:v>
                </c:pt>
                <c:pt idx="125">
                  <c:v>147.00983236753277</c:v>
                </c:pt>
                <c:pt idx="126">
                  <c:v>144.66657403699193</c:v>
                </c:pt>
                <c:pt idx="127">
                  <c:v>146.06582700590926</c:v>
                </c:pt>
                <c:pt idx="128">
                  <c:v>140.78184894279573</c:v>
                </c:pt>
                <c:pt idx="129">
                  <c:v>131.29520804897385</c:v>
                </c:pt>
                <c:pt idx="130">
                  <c:v>134.38549746221935</c:v>
                </c:pt>
                <c:pt idx="131">
                  <c:v>123.71701089488441</c:v>
                </c:pt>
                <c:pt idx="132">
                  <c:v>117.00926024307117</c:v>
                </c:pt>
                <c:pt idx="133">
                  <c:v>106.40615932848935</c:v>
                </c:pt>
                <c:pt idx="134">
                  <c:v>102.11032194260774</c:v>
                </c:pt>
                <c:pt idx="135">
                  <c:v>99.674706377553107</c:v>
                </c:pt>
                <c:pt idx="136">
                  <c:v>101.17775907021603</c:v>
                </c:pt>
                <c:pt idx="137">
                  <c:v>108.67340683770466</c:v>
                </c:pt>
                <c:pt idx="138">
                  <c:v>109.10740410785364</c:v>
                </c:pt>
                <c:pt idx="139">
                  <c:v>108.49441361329291</c:v>
                </c:pt>
                <c:pt idx="140">
                  <c:v>104.14708502586821</c:v>
                </c:pt>
                <c:pt idx="141">
                  <c:v>106.68241371137137</c:v>
                </c:pt>
                <c:pt idx="142">
                  <c:v>104.41353156083726</c:v>
                </c:pt>
                <c:pt idx="143">
                  <c:v>100.08990527253556</c:v>
                </c:pt>
                <c:pt idx="144">
                  <c:v>98.460985198322859</c:v>
                </c:pt>
                <c:pt idx="145">
                  <c:v>100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412864"/>
        <c:axId val="39414400"/>
      </c:lineChart>
      <c:dateAx>
        <c:axId val="394128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39414400"/>
        <c:crosses val="autoZero"/>
        <c:auto val="1"/>
        <c:lblOffset val="100"/>
        <c:baseTimeUnit val="days"/>
      </c:dateAx>
      <c:valAx>
        <c:axId val="3941440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39412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33</xdr:row>
      <xdr:rowOff>0</xdr:rowOff>
    </xdr:from>
    <xdr:to>
      <xdr:col>11</xdr:col>
      <xdr:colOff>9525</xdr:colOff>
      <xdr:row>33</xdr:row>
      <xdr:rowOff>9525</xdr:rowOff>
    </xdr:to>
    <xdr:pic>
      <xdr:nvPicPr>
        <xdr:cNvPr id="2" name="Grafik 1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0" y="15887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</xdr:row>
      <xdr:rowOff>0</xdr:rowOff>
    </xdr:from>
    <xdr:to>
      <xdr:col>19</xdr:col>
      <xdr:colOff>9525</xdr:colOff>
      <xdr:row>4</xdr:row>
      <xdr:rowOff>9525</xdr:rowOff>
    </xdr:to>
    <xdr:pic>
      <xdr:nvPicPr>
        <xdr:cNvPr id="3" name="Grafik 2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0" y="771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14</xdr:row>
      <xdr:rowOff>0</xdr:rowOff>
    </xdr:from>
    <xdr:to>
      <xdr:col>20</xdr:col>
      <xdr:colOff>9525</xdr:colOff>
      <xdr:row>14</xdr:row>
      <xdr:rowOff>9525</xdr:rowOff>
    </xdr:to>
    <xdr:pic>
      <xdr:nvPicPr>
        <xdr:cNvPr id="4" name="Grafik 3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00" y="2867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24</xdr:col>
      <xdr:colOff>0</xdr:colOff>
      <xdr:row>14</xdr:row>
      <xdr:rowOff>0</xdr:rowOff>
    </xdr:from>
    <xdr:to>
      <xdr:col>24</xdr:col>
      <xdr:colOff>9525</xdr:colOff>
      <xdr:row>14</xdr:row>
      <xdr:rowOff>9525</xdr:rowOff>
    </xdr:to>
    <xdr:pic>
      <xdr:nvPicPr>
        <xdr:cNvPr id="5" name="Grafik 4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0" y="2867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0</xdr:colOff>
      <xdr:row>15</xdr:row>
      <xdr:rowOff>0</xdr:rowOff>
    </xdr:from>
    <xdr:to>
      <xdr:col>18</xdr:col>
      <xdr:colOff>9525</xdr:colOff>
      <xdr:row>15</xdr:row>
      <xdr:rowOff>9525</xdr:rowOff>
    </xdr:to>
    <xdr:pic>
      <xdr:nvPicPr>
        <xdr:cNvPr id="6" name="Grafik 5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00" y="3248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15</xdr:row>
      <xdr:rowOff>0</xdr:rowOff>
    </xdr:from>
    <xdr:to>
      <xdr:col>22</xdr:col>
      <xdr:colOff>9525</xdr:colOff>
      <xdr:row>15</xdr:row>
      <xdr:rowOff>9525</xdr:rowOff>
    </xdr:to>
    <xdr:pic>
      <xdr:nvPicPr>
        <xdr:cNvPr id="7" name="Grafik 6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0" y="3248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0</xdr:colOff>
      <xdr:row>16</xdr:row>
      <xdr:rowOff>0</xdr:rowOff>
    </xdr:from>
    <xdr:to>
      <xdr:col>18</xdr:col>
      <xdr:colOff>9525</xdr:colOff>
      <xdr:row>16</xdr:row>
      <xdr:rowOff>9525</xdr:rowOff>
    </xdr:to>
    <xdr:pic>
      <xdr:nvPicPr>
        <xdr:cNvPr id="8" name="Grafik 7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00" y="3829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16</xdr:row>
      <xdr:rowOff>0</xdr:rowOff>
    </xdr:from>
    <xdr:to>
      <xdr:col>22</xdr:col>
      <xdr:colOff>9525</xdr:colOff>
      <xdr:row>16</xdr:row>
      <xdr:rowOff>9525</xdr:rowOff>
    </xdr:to>
    <xdr:pic>
      <xdr:nvPicPr>
        <xdr:cNvPr id="9" name="Grafik 8" descr="http://www.global-rates.com/images/misc/ittybittyclear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0" y="3829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272141</xdr:colOff>
      <xdr:row>26</xdr:row>
      <xdr:rowOff>150356</xdr:rowOff>
    </xdr:from>
    <xdr:to>
      <xdr:col>21</xdr:col>
      <xdr:colOff>17318</xdr:colOff>
      <xdr:row>42</xdr:row>
      <xdr:rowOff>126545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380998</xdr:colOff>
      <xdr:row>12</xdr:row>
      <xdr:rowOff>131989</xdr:rowOff>
    </xdr:from>
    <xdr:to>
      <xdr:col>21</xdr:col>
      <xdr:colOff>86591</xdr:colOff>
      <xdr:row>27</xdr:row>
      <xdr:rowOff>17689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259771</xdr:colOff>
      <xdr:row>105</xdr:row>
      <xdr:rowOff>178376</xdr:rowOff>
    </xdr:from>
    <xdr:to>
      <xdr:col>21</xdr:col>
      <xdr:colOff>34636</xdr:colOff>
      <xdr:row>120</xdr:row>
      <xdr:rowOff>64076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121227</xdr:colOff>
      <xdr:row>77</xdr:row>
      <xdr:rowOff>22512</xdr:rowOff>
    </xdr:from>
    <xdr:to>
      <xdr:col>20</xdr:col>
      <xdr:colOff>710045</xdr:colOff>
      <xdr:row>91</xdr:row>
      <xdr:rowOff>98712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781353</xdr:colOff>
      <xdr:row>133</xdr:row>
      <xdr:rowOff>44825</xdr:rowOff>
    </xdr:from>
    <xdr:to>
      <xdr:col>22</xdr:col>
      <xdr:colOff>413599</xdr:colOff>
      <xdr:row>151</xdr:row>
      <xdr:rowOff>30052</xdr:rowOff>
    </xdr:to>
    <xdr:graphicFrame macro="">
      <xdr:nvGraphicFramePr>
        <xdr:cNvPr id="9" name="Diagramm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164"/>
  <sheetViews>
    <sheetView workbookViewId="0">
      <selection activeCell="K120" sqref="K120"/>
    </sheetView>
  </sheetViews>
  <sheetFormatPr baseColWidth="10" defaultRowHeight="15" x14ac:dyDescent="0.25"/>
  <cols>
    <col min="9" max="9" width="11.42578125" style="25"/>
    <col min="10" max="10" width="13.7109375" style="24" customWidth="1"/>
    <col min="11" max="11" width="13.5703125" customWidth="1"/>
    <col min="13" max="13" width="16.42578125" style="80" customWidth="1"/>
    <col min="15" max="15" width="12.7109375" customWidth="1"/>
  </cols>
  <sheetData>
    <row r="3" spans="1:26" x14ac:dyDescent="0.25">
      <c r="A3" s="12" t="s">
        <v>0</v>
      </c>
      <c r="B3" s="12" t="s">
        <v>1</v>
      </c>
      <c r="C3" s="12"/>
      <c r="D3" s="12"/>
      <c r="E3" t="s">
        <v>33</v>
      </c>
      <c r="F3" s="88" t="s">
        <v>2</v>
      </c>
      <c r="G3" t="s">
        <v>31</v>
      </c>
      <c r="H3" t="s">
        <v>41</v>
      </c>
      <c r="I3"/>
      <c r="J3" s="80" t="s">
        <v>43</v>
      </c>
      <c r="K3" t="s">
        <v>45</v>
      </c>
      <c r="M3"/>
    </row>
    <row r="4" spans="1:26" s="6" customFormat="1" ht="15.75" thickBot="1" x14ac:dyDescent="0.3">
      <c r="A4" s="13">
        <v>40546</v>
      </c>
      <c r="B4" s="14">
        <v>1287.94</v>
      </c>
      <c r="C4" s="15"/>
      <c r="D4" s="15"/>
      <c r="E4" s="16">
        <f t="shared" ref="E4:E67" si="0">(B4/B$149*100)</f>
        <v>111.9996521587895</v>
      </c>
      <c r="F4" s="89">
        <f>(E4/E5-1)</f>
        <v>6.1481012757116371E-3</v>
      </c>
      <c r="G4" s="84">
        <f>AVERAGE(F4:F15)</f>
        <v>1.1254383386583494E-2</v>
      </c>
      <c r="H4" s="11">
        <f t="shared" ref="H4:H14" si="1">E4/E$15*100</f>
        <v>112.05422006455596</v>
      </c>
      <c r="I4" s="11"/>
      <c r="J4" s="106">
        <f t="shared" ref="J4" si="2">0.00818</f>
        <v>8.1799999999999998E-3</v>
      </c>
      <c r="K4" s="94">
        <f>AVERAGE(J4:J15)</f>
        <v>4.1741666666666672E-3</v>
      </c>
    </row>
    <row r="5" spans="1:26" s="2" customFormat="1" x14ac:dyDescent="0.25">
      <c r="A5" s="17">
        <v>40515</v>
      </c>
      <c r="B5" s="18">
        <v>1280.07</v>
      </c>
      <c r="C5" s="19"/>
      <c r="D5" s="19"/>
      <c r="E5" s="20">
        <f t="shared" si="0"/>
        <v>111.31527457715551</v>
      </c>
      <c r="F5" s="90">
        <f t="shared" ref="F5:F68" si="3">(E5/E6-1)</f>
        <v>3.4475234562513446E-2</v>
      </c>
      <c r="G5" s="85"/>
      <c r="H5" s="1">
        <f t="shared" si="1"/>
        <v>111.36950904392762</v>
      </c>
      <c r="I5" s="54"/>
      <c r="J5" s="107">
        <f>0.00381</f>
        <v>3.81E-3</v>
      </c>
      <c r="K5" s="95"/>
      <c r="L5"/>
      <c r="M5" s="71"/>
      <c r="N5" s="67"/>
      <c r="O5" s="68"/>
      <c r="P5" s="68"/>
      <c r="Q5" s="68"/>
      <c r="R5" s="68"/>
      <c r="S5" s="69"/>
      <c r="T5" s="66"/>
      <c r="U5" s="103"/>
      <c r="V5" s="103"/>
      <c r="W5" s="103"/>
      <c r="X5"/>
      <c r="Y5"/>
      <c r="Z5"/>
    </row>
    <row r="6" spans="1:26" x14ac:dyDescent="0.25">
      <c r="A6" s="21">
        <v>40485</v>
      </c>
      <c r="B6" s="22">
        <v>1237.4100000000001</v>
      </c>
      <c r="C6" s="12"/>
      <c r="D6" s="12"/>
      <c r="E6" s="23">
        <f t="shared" si="0"/>
        <v>107.60554806730727</v>
      </c>
      <c r="F6" s="90">
        <f t="shared" si="3"/>
        <v>2.7796236567854127E-3</v>
      </c>
      <c r="G6" s="24"/>
      <c r="H6" s="1">
        <f t="shared" si="1"/>
        <v>107.65797509983554</v>
      </c>
      <c r="I6" s="1"/>
      <c r="J6" s="107">
        <f t="shared" ref="J6:J16" si="4">0.00381</f>
        <v>3.81E-3</v>
      </c>
      <c r="K6" s="95"/>
      <c r="M6" s="71"/>
      <c r="N6" s="70"/>
      <c r="O6" s="65"/>
      <c r="P6" s="65"/>
      <c r="Q6" s="65"/>
      <c r="R6" s="65"/>
      <c r="S6" s="71"/>
      <c r="T6" s="66"/>
      <c r="U6" s="103"/>
      <c r="V6" s="103"/>
      <c r="W6" s="103"/>
    </row>
    <row r="7" spans="1:26" x14ac:dyDescent="0.25">
      <c r="A7" s="21">
        <v>40455</v>
      </c>
      <c r="B7" s="22">
        <v>1233.98</v>
      </c>
      <c r="C7" s="12"/>
      <c r="D7" s="12"/>
      <c r="E7" s="23">
        <f t="shared" si="0"/>
        <v>107.30727422931432</v>
      </c>
      <c r="F7" s="90">
        <f t="shared" si="3"/>
        <v>4.204561767959536E-2</v>
      </c>
      <c r="G7" s="24"/>
      <c r="H7" s="1">
        <f t="shared" si="1"/>
        <v>107.35955593836731</v>
      </c>
      <c r="I7" s="1"/>
      <c r="J7" s="107">
        <f t="shared" si="4"/>
        <v>3.81E-3</v>
      </c>
      <c r="K7" s="95"/>
      <c r="M7" s="71"/>
      <c r="N7" s="70"/>
      <c r="O7" s="65"/>
      <c r="P7" s="65"/>
      <c r="Q7" s="65"/>
      <c r="R7" s="65"/>
      <c r="S7" s="71"/>
      <c r="T7" s="66"/>
      <c r="U7" s="76"/>
      <c r="V7" s="77"/>
      <c r="W7" s="78"/>
    </row>
    <row r="8" spans="1:26" x14ac:dyDescent="0.25">
      <c r="A8" s="21">
        <v>40424</v>
      </c>
      <c r="B8" s="22">
        <v>1184.19</v>
      </c>
      <c r="C8" s="12"/>
      <c r="D8" s="12"/>
      <c r="E8" s="23">
        <f t="shared" si="0"/>
        <v>102.97752076177224</v>
      </c>
      <c r="F8" s="90">
        <f t="shared" si="3"/>
        <v>5.8115534110708911E-2</v>
      </c>
      <c r="G8" s="24"/>
      <c r="H8" s="1">
        <f t="shared" si="1"/>
        <v>103.02769295017356</v>
      </c>
      <c r="I8" s="1"/>
      <c r="J8" s="107">
        <f t="shared" si="4"/>
        <v>3.81E-3</v>
      </c>
      <c r="K8" s="95"/>
      <c r="M8" s="71"/>
      <c r="N8" s="70"/>
      <c r="O8" s="65"/>
      <c r="P8" s="65"/>
      <c r="Q8" s="65"/>
      <c r="R8" s="65"/>
      <c r="S8" s="71"/>
      <c r="T8" s="66"/>
      <c r="U8" s="76"/>
      <c r="V8" s="77"/>
      <c r="W8" s="78"/>
    </row>
    <row r="9" spans="1:26" x14ac:dyDescent="0.25">
      <c r="A9" s="21">
        <v>40393</v>
      </c>
      <c r="B9" s="22">
        <v>1119.1500000000001</v>
      </c>
      <c r="C9" s="12"/>
      <c r="D9" s="12"/>
      <c r="E9" s="23">
        <f t="shared" si="0"/>
        <v>97.321622679246929</v>
      </c>
      <c r="F9" s="90">
        <f t="shared" si="3"/>
        <v>-2.8658965256863289E-2</v>
      </c>
      <c r="G9" s="24"/>
      <c r="H9" s="1">
        <f t="shared" si="1"/>
        <v>97.369039229504352</v>
      </c>
      <c r="I9" s="1"/>
      <c r="J9" s="107">
        <f t="shared" si="4"/>
        <v>3.81E-3</v>
      </c>
      <c r="K9" s="95"/>
      <c r="M9" s="71"/>
      <c r="N9" s="70"/>
      <c r="O9" s="65"/>
      <c r="P9" s="65"/>
      <c r="Q9" s="65"/>
      <c r="R9" s="65"/>
      <c r="S9" s="71"/>
      <c r="T9" s="66"/>
      <c r="U9" s="76"/>
      <c r="V9" s="77"/>
      <c r="W9" s="78"/>
    </row>
    <row r="10" spans="1:26" x14ac:dyDescent="0.25">
      <c r="A10" s="21">
        <v>40365</v>
      </c>
      <c r="B10" s="22">
        <v>1152.17</v>
      </c>
      <c r="C10" s="12"/>
      <c r="D10" s="12"/>
      <c r="E10" s="23">
        <f t="shared" si="0"/>
        <v>100.19305187182053</v>
      </c>
      <c r="F10" s="90">
        <f t="shared" si="3"/>
        <v>0.11456459070946301</v>
      </c>
      <c r="G10" s="24"/>
      <c r="H10" s="1">
        <f t="shared" si="1"/>
        <v>100.24186742532997</v>
      </c>
      <c r="I10" s="1"/>
      <c r="J10" s="107">
        <f t="shared" si="4"/>
        <v>3.81E-3</v>
      </c>
      <c r="K10" s="95"/>
      <c r="M10" s="71"/>
      <c r="N10" s="70"/>
      <c r="O10" s="65"/>
      <c r="P10" s="65"/>
      <c r="Q10" s="65"/>
      <c r="R10" s="65"/>
      <c r="S10" s="71"/>
      <c r="T10" s="66"/>
      <c r="U10" s="76"/>
      <c r="V10" s="77"/>
      <c r="W10" s="78"/>
    </row>
    <row r="11" spans="1:26" x14ac:dyDescent="0.25">
      <c r="A11" s="21">
        <v>40332</v>
      </c>
      <c r="B11" s="22">
        <v>1033.74</v>
      </c>
      <c r="C11" s="12"/>
      <c r="D11" s="12"/>
      <c r="E11" s="23">
        <f t="shared" si="0"/>
        <v>89.894343232314441</v>
      </c>
      <c r="F11" s="90">
        <f t="shared" si="3"/>
        <v>-4.2141546672596952E-2</v>
      </c>
      <c r="G11" s="24"/>
      <c r="H11" s="1">
        <f t="shared" si="1"/>
        <v>89.938141100931787</v>
      </c>
      <c r="I11" s="1"/>
      <c r="J11" s="107">
        <f t="shared" si="4"/>
        <v>3.81E-3</v>
      </c>
      <c r="K11" s="95"/>
      <c r="M11" s="71"/>
      <c r="N11" s="70"/>
      <c r="O11" s="65"/>
      <c r="P11" s="65"/>
      <c r="Q11" s="65"/>
      <c r="R11" s="65"/>
      <c r="S11" s="71"/>
      <c r="T11" s="66"/>
      <c r="U11" s="76"/>
      <c r="V11" s="77"/>
      <c r="W11" s="78"/>
    </row>
    <row r="12" spans="1:26" x14ac:dyDescent="0.25">
      <c r="A12" s="21">
        <v>40301</v>
      </c>
      <c r="B12" s="22">
        <v>1079.22</v>
      </c>
      <c r="C12" s="12"/>
      <c r="D12" s="12"/>
      <c r="E12" s="23">
        <f t="shared" si="0"/>
        <v>93.849297795556325</v>
      </c>
      <c r="F12" s="90">
        <f t="shared" si="3"/>
        <v>-9.9569483380056001E-2</v>
      </c>
      <c r="G12" s="24"/>
      <c r="H12" s="1">
        <f t="shared" si="1"/>
        <v>93.895022577193117</v>
      </c>
      <c r="I12" s="1"/>
      <c r="J12" s="107">
        <f t="shared" si="4"/>
        <v>3.81E-3</v>
      </c>
      <c r="K12" s="95"/>
      <c r="M12" s="71"/>
      <c r="N12" s="70"/>
      <c r="O12" s="65"/>
      <c r="P12" s="65"/>
      <c r="Q12" s="65"/>
      <c r="R12" s="65"/>
      <c r="S12" s="71"/>
      <c r="T12" s="66"/>
      <c r="U12" s="76"/>
      <c r="V12" s="77"/>
      <c r="W12" s="78"/>
    </row>
    <row r="13" spans="1:26" ht="16.5" customHeight="1" x14ac:dyDescent="0.25">
      <c r="A13" s="21">
        <v>40273</v>
      </c>
      <c r="B13" s="22">
        <v>1198.56</v>
      </c>
      <c r="C13" s="12"/>
      <c r="D13" s="12"/>
      <c r="E13" s="23">
        <f t="shared" si="0"/>
        <v>104.22714031044826</v>
      </c>
      <c r="F13" s="90">
        <f t="shared" si="3"/>
        <v>-1.1708829446881674E-2</v>
      </c>
      <c r="G13" s="24"/>
      <c r="H13" s="1">
        <f t="shared" si="1"/>
        <v>104.27792133218487</v>
      </c>
      <c r="I13" s="1"/>
      <c r="J13" s="107">
        <f t="shared" si="4"/>
        <v>3.81E-3</v>
      </c>
      <c r="K13" s="95"/>
      <c r="M13" s="71"/>
      <c r="N13" s="70"/>
      <c r="O13" s="65"/>
      <c r="P13" s="65"/>
      <c r="Q13" s="65"/>
      <c r="R13" s="65"/>
      <c r="S13" s="71"/>
      <c r="T13" s="66"/>
      <c r="U13" s="104"/>
      <c r="V13" s="104"/>
      <c r="W13" s="104"/>
    </row>
    <row r="14" spans="1:26" ht="15" customHeight="1" x14ac:dyDescent="0.25">
      <c r="A14" s="21">
        <v>40240</v>
      </c>
      <c r="B14" s="22">
        <v>1212.76</v>
      </c>
      <c r="C14" s="12"/>
      <c r="D14" s="12"/>
      <c r="E14" s="23">
        <f t="shared" si="0"/>
        <v>105.46197660767859</v>
      </c>
      <c r="F14" s="90">
        <f t="shared" si="3"/>
        <v>5.5133592601292802E-2</v>
      </c>
      <c r="G14" s="24"/>
      <c r="H14" s="1">
        <f t="shared" si="1"/>
        <v>105.51335926012928</v>
      </c>
      <c r="I14" s="1"/>
      <c r="J14" s="107">
        <f t="shared" si="4"/>
        <v>3.81E-3</v>
      </c>
      <c r="K14" s="95"/>
      <c r="M14" s="71"/>
      <c r="N14" s="70"/>
      <c r="O14" s="65"/>
      <c r="P14" s="65"/>
      <c r="Q14" s="65"/>
      <c r="R14" s="65"/>
      <c r="S14" s="71"/>
      <c r="T14" s="66"/>
      <c r="U14" s="103"/>
      <c r="V14" s="103"/>
      <c r="W14" s="103"/>
      <c r="X14" s="103"/>
      <c r="Y14" s="103"/>
      <c r="Z14" s="103"/>
    </row>
    <row r="15" spans="1:26" s="6" customFormat="1" ht="15.75" thickBot="1" x14ac:dyDescent="0.3">
      <c r="A15" s="13">
        <v>40212</v>
      </c>
      <c r="B15" s="14">
        <v>1149.3900000000001</v>
      </c>
      <c r="C15" s="15"/>
      <c r="D15" s="15"/>
      <c r="E15" s="16">
        <f t="shared" si="0"/>
        <v>99.951302230531766</v>
      </c>
      <c r="F15" s="89">
        <f t="shared" si="3"/>
        <v>3.8691307993292678E-3</v>
      </c>
      <c r="G15" s="84">
        <f>AVERAGE(F15:F27)</f>
        <v>2.7646009890810581E-2</v>
      </c>
      <c r="H15" s="11">
        <f>E15/E$15*100</f>
        <v>100</v>
      </c>
      <c r="I15" s="11">
        <f t="shared" ref="I15:I26" si="5">E15/E$27*100</f>
        <v>162.95291280511407</v>
      </c>
      <c r="J15" s="107">
        <f t="shared" si="4"/>
        <v>3.81E-3</v>
      </c>
      <c r="K15" s="95">
        <f>AVERAGE(J15:J27)</f>
        <v>5.9592307692307687E-3</v>
      </c>
      <c r="L15"/>
      <c r="M15" s="73"/>
      <c r="N15" s="70"/>
      <c r="O15" s="65"/>
      <c r="P15" s="65"/>
      <c r="Q15" s="65"/>
      <c r="R15" s="65"/>
      <c r="S15" s="71"/>
      <c r="T15" s="66"/>
      <c r="U15" s="103"/>
      <c r="V15" s="103"/>
      <c r="W15" s="103"/>
      <c r="X15" s="79"/>
      <c r="Y15" s="75"/>
      <c r="Z15" s="79"/>
    </row>
    <row r="16" spans="1:26" ht="15.75" thickBot="1" x14ac:dyDescent="0.3">
      <c r="A16" s="21">
        <v>40182</v>
      </c>
      <c r="B16" s="22">
        <v>1144.96</v>
      </c>
      <c r="C16" s="12"/>
      <c r="D16" s="12"/>
      <c r="E16" s="23">
        <f t="shared" si="0"/>
        <v>99.566068089916953</v>
      </c>
      <c r="F16" s="90">
        <f t="shared" si="3"/>
        <v>-2.0120328292553391E-2</v>
      </c>
      <c r="G16" s="24"/>
      <c r="H16" s="1"/>
      <c r="I16" s="1">
        <f t="shared" si="5"/>
        <v>162.32485670254951</v>
      </c>
      <c r="J16" s="107">
        <f t="shared" si="4"/>
        <v>3.81E-3</v>
      </c>
      <c r="K16" s="12"/>
      <c r="L16" s="92"/>
      <c r="M16" s="81"/>
      <c r="N16" s="72"/>
      <c r="O16" s="72"/>
      <c r="P16" s="72"/>
      <c r="Q16" s="73"/>
      <c r="R16" s="66"/>
      <c r="S16" s="103"/>
      <c r="T16" s="103"/>
      <c r="U16" s="103"/>
      <c r="V16" s="79"/>
      <c r="W16" s="75"/>
      <c r="X16" s="79"/>
    </row>
    <row r="17" spans="1:24" x14ac:dyDescent="0.25">
      <c r="A17" s="21">
        <v>40150</v>
      </c>
      <c r="B17" s="22">
        <v>1168.47</v>
      </c>
      <c r="C17" s="12"/>
      <c r="D17" s="12"/>
      <c r="E17" s="23">
        <f t="shared" si="0"/>
        <v>101.61050480455671</v>
      </c>
      <c r="F17" s="90">
        <f t="shared" si="3"/>
        <v>-4.5916889577973796E-3</v>
      </c>
      <c r="G17" s="24"/>
      <c r="H17" s="1"/>
      <c r="I17" s="1">
        <f t="shared" si="5"/>
        <v>165.65794902112563</v>
      </c>
      <c r="J17" s="107">
        <f>0.00635</f>
        <v>6.3499999999999997E-3</v>
      </c>
      <c r="K17" s="12"/>
      <c r="L17" s="66"/>
      <c r="M17" s="82"/>
      <c r="N17" s="66"/>
      <c r="R17" s="66"/>
      <c r="S17" s="103"/>
      <c r="T17" s="103"/>
      <c r="U17" s="103"/>
      <c r="V17" s="79"/>
      <c r="W17" s="75"/>
      <c r="X17" s="79"/>
    </row>
    <row r="18" spans="1:24" x14ac:dyDescent="0.25">
      <c r="A18" s="21">
        <v>40120</v>
      </c>
      <c r="B18" s="22">
        <v>1173.8599999999999</v>
      </c>
      <c r="C18" s="12"/>
      <c r="D18" s="12"/>
      <c r="E18" s="23">
        <f t="shared" si="0"/>
        <v>102.0792208356885</v>
      </c>
      <c r="F18" s="90">
        <f t="shared" si="3"/>
        <v>5.8256103277920079E-2</v>
      </c>
      <c r="G18" s="24"/>
      <c r="H18" s="1"/>
      <c r="I18" s="1">
        <f t="shared" si="5"/>
        <v>166.42210757481027</v>
      </c>
      <c r="J18" s="107">
        <f t="shared" ref="J18:J28" si="6">0.00635</f>
        <v>6.3499999999999997E-3</v>
      </c>
      <c r="K18" s="12"/>
      <c r="L18" s="74"/>
      <c r="M18" s="82"/>
      <c r="N18" s="74"/>
      <c r="R18" s="66"/>
      <c r="S18" s="103"/>
      <c r="T18" s="103"/>
      <c r="U18" s="103"/>
      <c r="V18" s="103"/>
      <c r="W18" s="103"/>
      <c r="X18" s="103"/>
    </row>
    <row r="19" spans="1:24" x14ac:dyDescent="0.25">
      <c r="A19" s="21">
        <v>40091</v>
      </c>
      <c r="B19" s="22">
        <v>1109.24</v>
      </c>
      <c r="C19" s="12"/>
      <c r="D19" s="12"/>
      <c r="E19" s="23">
        <f t="shared" si="0"/>
        <v>96.459846080264356</v>
      </c>
      <c r="F19" s="90">
        <f t="shared" si="3"/>
        <v>1.8679401230599524E-2</v>
      </c>
      <c r="G19" s="24"/>
      <c r="H19" s="1"/>
      <c r="I19" s="1">
        <f t="shared" si="5"/>
        <v>157.26071133378983</v>
      </c>
      <c r="J19" s="107">
        <f t="shared" si="6"/>
        <v>6.3499999999999997E-3</v>
      </c>
      <c r="K19" s="12"/>
      <c r="L19" s="74"/>
      <c r="M19" s="82"/>
      <c r="N19" s="74"/>
      <c r="R19" s="66"/>
      <c r="S19" s="103"/>
      <c r="T19" s="103"/>
      <c r="U19" s="103"/>
      <c r="V19" s="103"/>
      <c r="W19" s="103"/>
      <c r="X19" s="103"/>
    </row>
    <row r="20" spans="1:24" x14ac:dyDescent="0.25">
      <c r="A20" s="21">
        <v>40059</v>
      </c>
      <c r="B20" s="22">
        <v>1088.9000000000001</v>
      </c>
      <c r="C20" s="12"/>
      <c r="D20" s="12"/>
      <c r="E20" s="23">
        <f t="shared" si="0"/>
        <v>94.691073524935874</v>
      </c>
      <c r="F20" s="90">
        <f t="shared" si="3"/>
        <v>2.8282732895793083E-2</v>
      </c>
      <c r="G20" s="24"/>
      <c r="H20" s="1"/>
      <c r="I20" s="1">
        <f t="shared" si="5"/>
        <v>154.37704065068314</v>
      </c>
      <c r="J20" s="107">
        <f t="shared" si="6"/>
        <v>6.3499999999999997E-3</v>
      </c>
      <c r="K20" s="12"/>
      <c r="L20" s="74"/>
      <c r="M20" s="82"/>
      <c r="N20" s="74"/>
      <c r="R20" s="66"/>
      <c r="S20" s="103"/>
      <c r="T20" s="103"/>
      <c r="U20" s="103"/>
      <c r="V20" s="103"/>
      <c r="W20" s="103"/>
      <c r="X20" s="103"/>
    </row>
    <row r="21" spans="1:24" x14ac:dyDescent="0.25">
      <c r="A21" s="21">
        <v>40028</v>
      </c>
      <c r="B21" s="22">
        <v>1058.95</v>
      </c>
      <c r="C21" s="12"/>
      <c r="D21" s="12"/>
      <c r="E21" s="23">
        <f t="shared" si="0"/>
        <v>92.086612461411363</v>
      </c>
      <c r="F21" s="90">
        <f t="shared" si="3"/>
        <v>-6.2312897080489815E-3</v>
      </c>
      <c r="G21" s="24"/>
      <c r="H21" s="1"/>
      <c r="I21" s="1">
        <f t="shared" si="5"/>
        <v>150.13092772250977</v>
      </c>
      <c r="J21" s="107">
        <f t="shared" si="6"/>
        <v>6.3499999999999997E-3</v>
      </c>
      <c r="K21" s="12"/>
      <c r="L21" s="74"/>
      <c r="M21" s="82"/>
      <c r="N21" s="74"/>
      <c r="R21" s="66"/>
      <c r="S21" s="103"/>
      <c r="T21" s="103"/>
      <c r="U21" s="103"/>
      <c r="V21" s="103"/>
      <c r="W21" s="103"/>
      <c r="X21" s="103"/>
    </row>
    <row r="22" spans="1:24" x14ac:dyDescent="0.25">
      <c r="A22" s="21">
        <v>40000</v>
      </c>
      <c r="B22" s="22">
        <v>1065.5899999999999</v>
      </c>
      <c r="C22" s="12"/>
      <c r="D22" s="12"/>
      <c r="E22" s="23">
        <f t="shared" si="0"/>
        <v>92.664028870820459</v>
      </c>
      <c r="F22" s="90">
        <f t="shared" si="3"/>
        <v>0.12546234587590654</v>
      </c>
      <c r="G22" s="24"/>
      <c r="H22" s="1"/>
      <c r="I22" s="1">
        <f t="shared" si="5"/>
        <v>151.07230300942365</v>
      </c>
      <c r="J22" s="107">
        <f t="shared" si="6"/>
        <v>6.3499999999999997E-3</v>
      </c>
      <c r="K22" s="12"/>
      <c r="L22" s="74"/>
      <c r="M22" s="82"/>
      <c r="N22" s="74"/>
      <c r="R22" s="66"/>
      <c r="S22" s="103"/>
      <c r="T22" s="103"/>
      <c r="U22" s="103"/>
      <c r="V22" s="103"/>
      <c r="W22" s="103"/>
      <c r="X22" s="103"/>
    </row>
    <row r="23" spans="1:24" x14ac:dyDescent="0.25">
      <c r="A23" s="21">
        <v>39967</v>
      </c>
      <c r="B23" s="12">
        <v>946.80200000000002</v>
      </c>
      <c r="C23" s="12"/>
      <c r="D23" s="12"/>
      <c r="E23" s="23">
        <f t="shared" si="0"/>
        <v>82.334188442975773</v>
      </c>
      <c r="F23" s="90">
        <f t="shared" si="3"/>
        <v>-3.681812910353488E-2</v>
      </c>
      <c r="G23" s="24"/>
      <c r="H23" s="1"/>
      <c r="I23" s="1">
        <f t="shared" si="5"/>
        <v>134.23132596395268</v>
      </c>
      <c r="J23" s="107">
        <f t="shared" si="6"/>
        <v>6.3499999999999997E-3</v>
      </c>
      <c r="K23" s="12"/>
      <c r="L23" s="74"/>
      <c r="M23" s="82"/>
      <c r="N23" s="66"/>
      <c r="R23" s="66"/>
      <c r="S23" s="103"/>
      <c r="T23" s="103"/>
      <c r="U23" s="103"/>
      <c r="V23" s="103"/>
      <c r="W23" s="103"/>
      <c r="X23" s="103"/>
    </row>
    <row r="24" spans="1:24" x14ac:dyDescent="0.25">
      <c r="A24" s="21">
        <v>39937</v>
      </c>
      <c r="B24" s="12">
        <v>982.99400000000003</v>
      </c>
      <c r="C24" s="12"/>
      <c r="D24" s="12"/>
      <c r="E24" s="23">
        <f t="shared" si="0"/>
        <v>85.481455715465898</v>
      </c>
      <c r="F24" s="90">
        <f t="shared" si="3"/>
        <v>6.6694301777581622E-2</v>
      </c>
      <c r="G24" s="24"/>
      <c r="H24" s="1"/>
      <c r="I24" s="1">
        <f t="shared" si="5"/>
        <v>139.36238837117975</v>
      </c>
      <c r="J24" s="107">
        <f t="shared" si="6"/>
        <v>6.3499999999999997E-3</v>
      </c>
      <c r="K24" s="12"/>
      <c r="L24" s="74"/>
      <c r="M24" s="82"/>
      <c r="N24" s="66"/>
      <c r="R24" s="66"/>
      <c r="S24" s="103"/>
      <c r="T24" s="103"/>
      <c r="U24" s="103"/>
      <c r="V24" s="103"/>
      <c r="W24" s="103"/>
      <c r="X24" s="103"/>
    </row>
    <row r="25" spans="1:24" x14ac:dyDescent="0.25">
      <c r="A25" s="21">
        <v>39906</v>
      </c>
      <c r="B25" s="12">
        <v>921.53300000000002</v>
      </c>
      <c r="C25" s="12"/>
      <c r="D25" s="12"/>
      <c r="E25" s="23">
        <f t="shared" si="0"/>
        <v>80.136788556024172</v>
      </c>
      <c r="F25" s="90">
        <f t="shared" si="3"/>
        <v>7.7944971212940084E-2</v>
      </c>
      <c r="G25" s="24"/>
      <c r="H25" s="1"/>
      <c r="I25" s="1">
        <f t="shared" si="5"/>
        <v>130.6488542583763</v>
      </c>
      <c r="J25" s="107">
        <f t="shared" si="6"/>
        <v>6.3499999999999997E-3</v>
      </c>
      <c r="K25" s="12"/>
      <c r="L25" s="74"/>
      <c r="M25" s="82"/>
      <c r="N25" s="66"/>
      <c r="R25" s="66"/>
      <c r="S25" s="103"/>
      <c r="T25" s="103"/>
      <c r="U25" s="103"/>
      <c r="V25" s="103"/>
      <c r="W25" s="103"/>
      <c r="X25" s="103"/>
    </row>
    <row r="26" spans="1:24" x14ac:dyDescent="0.25">
      <c r="A26" s="21">
        <v>39875</v>
      </c>
      <c r="B26" s="12">
        <v>854.89800000000002</v>
      </c>
      <c r="C26" s="12"/>
      <c r="D26" s="12"/>
      <c r="E26" s="23">
        <f t="shared" si="0"/>
        <v>74.342188790816991</v>
      </c>
      <c r="F26" s="90">
        <f t="shared" si="3"/>
        <v>0.21201784643390309</v>
      </c>
      <c r="G26" s="24"/>
      <c r="H26" s="1"/>
      <c r="I26" s="1">
        <f t="shared" si="5"/>
        <v>121.20178464339031</v>
      </c>
      <c r="J26" s="107">
        <f t="shared" si="6"/>
        <v>6.3499999999999997E-3</v>
      </c>
      <c r="K26" s="12"/>
      <c r="L26" s="74"/>
      <c r="M26" s="82"/>
      <c r="N26" s="66"/>
      <c r="R26" s="66"/>
      <c r="S26" s="103"/>
      <c r="T26" s="103"/>
      <c r="U26" s="103"/>
      <c r="V26" s="103"/>
      <c r="W26" s="103"/>
      <c r="X26" s="103"/>
    </row>
    <row r="27" spans="1:24" s="6" customFormat="1" ht="15.75" thickBot="1" x14ac:dyDescent="0.3">
      <c r="A27" s="13">
        <v>39847</v>
      </c>
      <c r="B27" s="15">
        <v>705.351</v>
      </c>
      <c r="C27" s="15"/>
      <c r="D27" s="15"/>
      <c r="E27" s="16">
        <f t="shared" si="0"/>
        <v>61.337536414626726</v>
      </c>
      <c r="F27" s="89">
        <f t="shared" si="3"/>
        <v>-0.16404726886150112</v>
      </c>
      <c r="G27" s="84">
        <f>AVERAGE(F27:F44)</f>
        <v>-4.0557546655330699E-2</v>
      </c>
      <c r="H27" s="11">
        <f t="shared" ref="H27:H43" si="7">E27/E$44*100</f>
        <v>42.807178316967487</v>
      </c>
      <c r="I27" s="11">
        <f>E27/E$27*100</f>
        <v>100</v>
      </c>
      <c r="J27" s="107">
        <f t="shared" si="6"/>
        <v>6.3499999999999997E-3</v>
      </c>
      <c r="K27" s="15">
        <f>AVERAGE(J27:J44)</f>
        <v>3.5158333333333326E-2</v>
      </c>
      <c r="L27" s="74"/>
      <c r="M27" s="83"/>
      <c r="N27" s="66"/>
      <c r="O27"/>
      <c r="P27"/>
      <c r="Q27"/>
      <c r="R27" s="66"/>
      <c r="S27" s="103"/>
      <c r="T27" s="103"/>
      <c r="U27" s="103"/>
      <c r="V27" s="103"/>
      <c r="W27" s="103"/>
      <c r="X27" s="103"/>
    </row>
    <row r="28" spans="1:24" x14ac:dyDescent="0.25">
      <c r="A28" s="21">
        <v>39818</v>
      </c>
      <c r="B28" s="12">
        <v>843.76900000000001</v>
      </c>
      <c r="C28" s="12"/>
      <c r="D28" s="12"/>
      <c r="E28" s="23">
        <f t="shared" si="0"/>
        <v>73.374407582938389</v>
      </c>
      <c r="F28" s="90">
        <f t="shared" si="3"/>
        <v>-0.10737589762903221</v>
      </c>
      <c r="G28" s="24"/>
      <c r="H28" s="1">
        <f t="shared" si="7"/>
        <v>51.20765412018887</v>
      </c>
      <c r="I28" s="1"/>
      <c r="J28" s="107">
        <f t="shared" si="6"/>
        <v>6.3499999999999997E-3</v>
      </c>
      <c r="K28" s="12"/>
      <c r="L28" s="74"/>
      <c r="M28" s="74"/>
      <c r="N28" s="66"/>
      <c r="R28" s="66"/>
      <c r="S28" s="103"/>
      <c r="T28" s="103"/>
      <c r="U28" s="103"/>
      <c r="V28" s="103"/>
      <c r="W28" s="103"/>
      <c r="X28" s="103"/>
    </row>
    <row r="29" spans="1:24" x14ac:dyDescent="0.25">
      <c r="A29" s="21">
        <v>39785</v>
      </c>
      <c r="B29" s="12">
        <v>945.26800000000003</v>
      </c>
      <c r="C29" s="12"/>
      <c r="D29" s="12"/>
      <c r="E29" s="23">
        <f t="shared" si="0"/>
        <v>82.200791338753859</v>
      </c>
      <c r="F29" s="90">
        <f t="shared" si="3"/>
        <v>9.8908610675805919E-2</v>
      </c>
      <c r="G29" s="24"/>
      <c r="H29" s="1">
        <f t="shared" si="7"/>
        <v>57.367545850680322</v>
      </c>
      <c r="I29" s="1"/>
      <c r="J29" s="108">
        <f>0.039</f>
        <v>3.9E-2</v>
      </c>
      <c r="K29" s="12"/>
      <c r="L29" s="74"/>
      <c r="M29" s="74"/>
      <c r="N29" s="66"/>
      <c r="R29" s="66"/>
      <c r="S29" s="103"/>
      <c r="T29" s="103"/>
      <c r="U29" s="103"/>
      <c r="V29" s="103"/>
      <c r="W29" s="103"/>
      <c r="X29" s="103"/>
    </row>
    <row r="30" spans="1:24" x14ac:dyDescent="0.25">
      <c r="A30" s="21">
        <v>39755</v>
      </c>
      <c r="B30" s="12">
        <v>860.18799999999999</v>
      </c>
      <c r="C30" s="12"/>
      <c r="D30" s="12"/>
      <c r="E30" s="23">
        <f t="shared" si="0"/>
        <v>74.802208791686581</v>
      </c>
      <c r="F30" s="90">
        <f t="shared" si="3"/>
        <v>-0.10536218152394261</v>
      </c>
      <c r="G30" s="24"/>
      <c r="H30" s="1">
        <f t="shared" si="7"/>
        <v>52.204109871703054</v>
      </c>
      <c r="I30" s="1"/>
      <c r="J30" s="108">
        <v>3.8690000000000002E-2</v>
      </c>
      <c r="K30" s="12"/>
      <c r="L30" s="74"/>
      <c r="M30" s="74"/>
      <c r="N30" s="66"/>
      <c r="R30" s="66"/>
      <c r="S30" s="103"/>
      <c r="T30" s="103"/>
      <c r="U30" s="103"/>
      <c r="V30" s="103"/>
      <c r="W30" s="103"/>
      <c r="X30" s="103"/>
    </row>
    <row r="31" spans="1:24" x14ac:dyDescent="0.25">
      <c r="A31" s="21">
        <v>39724</v>
      </c>
      <c r="B31" s="12">
        <v>961.49300000000005</v>
      </c>
      <c r="C31" s="12"/>
      <c r="D31" s="12"/>
      <c r="E31" s="23">
        <f t="shared" si="0"/>
        <v>83.611722248793427</v>
      </c>
      <c r="F31" s="90">
        <f t="shared" si="3"/>
        <v>-0.15559995433268636</v>
      </c>
      <c r="G31" s="24"/>
      <c r="H31" s="1">
        <f t="shared" si="7"/>
        <v>58.352227900032773</v>
      </c>
      <c r="I31" s="1"/>
      <c r="J31" s="108">
        <v>3.8690000000000002E-2</v>
      </c>
      <c r="K31" s="12"/>
      <c r="L31" s="105"/>
      <c r="M31" s="105"/>
      <c r="N31" s="105"/>
      <c r="O31" s="105"/>
      <c r="P31" s="105"/>
      <c r="Q31" s="105"/>
      <c r="R31" s="66"/>
      <c r="S31" s="103"/>
      <c r="T31" s="103"/>
      <c r="U31" s="103"/>
      <c r="V31" s="103"/>
      <c r="W31" s="103"/>
      <c r="X31" s="103"/>
    </row>
    <row r="32" spans="1:24" x14ac:dyDescent="0.25">
      <c r="A32" s="21">
        <v>39694</v>
      </c>
      <c r="B32" s="22">
        <v>1138.67</v>
      </c>
      <c r="C32" s="12"/>
      <c r="D32" s="12"/>
      <c r="E32" s="23">
        <f t="shared" si="0"/>
        <v>99.019087786425501</v>
      </c>
      <c r="F32" s="90">
        <f t="shared" si="3"/>
        <v>-0.13618674090988403</v>
      </c>
      <c r="G32" s="24"/>
      <c r="H32" s="1">
        <f t="shared" si="7"/>
        <v>69.104955878961491</v>
      </c>
      <c r="I32" s="1"/>
      <c r="J32" s="108">
        <v>3.8690000000000002E-2</v>
      </c>
      <c r="K32" s="12"/>
      <c r="L32" s="66"/>
      <c r="M32"/>
      <c r="R32" s="66"/>
      <c r="S32" s="103"/>
      <c r="T32" s="103"/>
      <c r="U32" s="103"/>
      <c r="V32" s="103"/>
      <c r="W32" s="103"/>
      <c r="X32" s="103"/>
    </row>
    <row r="33" spans="1:24" x14ac:dyDescent="0.25">
      <c r="A33" s="21">
        <v>39664</v>
      </c>
      <c r="B33" s="22">
        <v>1318.19</v>
      </c>
      <c r="C33" s="12"/>
      <c r="D33" s="12"/>
      <c r="E33" s="23">
        <f t="shared" si="0"/>
        <v>114.63020131310057</v>
      </c>
      <c r="F33" s="90">
        <f t="shared" si="3"/>
        <v>-1.532818907754474E-2</v>
      </c>
      <c r="G33" s="24"/>
      <c r="H33" s="1">
        <f t="shared" si="7"/>
        <v>79.999878621627204</v>
      </c>
      <c r="I33" s="1"/>
      <c r="J33" s="108">
        <v>3.8690000000000002E-2</v>
      </c>
      <c r="K33" s="12"/>
      <c r="L33" s="105"/>
      <c r="M33" s="105"/>
      <c r="N33" s="105"/>
      <c r="O33" s="105"/>
      <c r="P33" s="105"/>
      <c r="Q33" s="105"/>
      <c r="R33" s="66"/>
      <c r="S33" s="103"/>
      <c r="T33" s="103"/>
      <c r="U33" s="103"/>
      <c r="V33" s="103"/>
      <c r="W33" s="103"/>
      <c r="X33" s="103"/>
    </row>
    <row r="34" spans="1:24" x14ac:dyDescent="0.25">
      <c r="A34" s="21">
        <v>39632</v>
      </c>
      <c r="B34" s="22">
        <v>1338.71</v>
      </c>
      <c r="C34" s="12"/>
      <c r="D34" s="12"/>
      <c r="E34" s="23">
        <f t="shared" si="0"/>
        <v>116.41462672290099</v>
      </c>
      <c r="F34" s="90">
        <f t="shared" si="3"/>
        <v>-2.4860872352204244E-2</v>
      </c>
      <c r="G34" s="24"/>
      <c r="H34" s="1">
        <f t="shared" si="7"/>
        <v>81.245220726570949</v>
      </c>
      <c r="I34" s="1"/>
      <c r="J34" s="108">
        <v>3.8690000000000002E-2</v>
      </c>
      <c r="K34" s="12"/>
      <c r="L34" s="105"/>
      <c r="M34" s="105"/>
      <c r="N34" s="105"/>
      <c r="O34" s="105"/>
      <c r="P34" s="105"/>
      <c r="Q34" s="105"/>
      <c r="R34" s="66"/>
      <c r="S34" s="103"/>
      <c r="T34" s="103"/>
      <c r="U34" s="103"/>
      <c r="V34" s="103"/>
      <c r="W34" s="103"/>
      <c r="X34" s="103"/>
    </row>
    <row r="35" spans="1:24" x14ac:dyDescent="0.25">
      <c r="A35" s="21">
        <v>39602</v>
      </c>
      <c r="B35" s="22">
        <v>1372.84</v>
      </c>
      <c r="C35" s="12"/>
      <c r="D35" s="12"/>
      <c r="E35" s="23">
        <f t="shared" si="0"/>
        <v>119.38258185138484</v>
      </c>
      <c r="F35" s="90">
        <f t="shared" si="3"/>
        <v>-9.037058632547712E-2</v>
      </c>
      <c r="G35" s="24"/>
      <c r="H35" s="1">
        <f t="shared" si="7"/>
        <v>83.316542658429128</v>
      </c>
      <c r="I35" s="1"/>
      <c r="J35" s="108">
        <v>3.8690000000000002E-2</v>
      </c>
      <c r="K35" s="12"/>
      <c r="M35"/>
    </row>
    <row r="36" spans="1:24" x14ac:dyDescent="0.25">
      <c r="A36" s="21">
        <v>39573</v>
      </c>
      <c r="B36" s="22">
        <v>1509.23</v>
      </c>
      <c r="C36" s="12"/>
      <c r="D36" s="12"/>
      <c r="E36" s="23">
        <f t="shared" si="0"/>
        <v>131.24309752597938</v>
      </c>
      <c r="F36" s="90">
        <f t="shared" si="3"/>
        <v>-1.3407507158079257E-2</v>
      </c>
      <c r="G36" s="24"/>
      <c r="H36" s="1">
        <f t="shared" si="7"/>
        <v>91.593940791629748</v>
      </c>
      <c r="I36" s="1"/>
      <c r="J36" s="108">
        <v>3.8690000000000002E-2</v>
      </c>
      <c r="K36" s="12"/>
      <c r="M36"/>
    </row>
    <row r="37" spans="1:24" x14ac:dyDescent="0.25">
      <c r="A37" s="21">
        <v>39541</v>
      </c>
      <c r="B37" s="22">
        <v>1529.74</v>
      </c>
      <c r="C37" s="12"/>
      <c r="D37" s="12"/>
      <c r="E37" s="23">
        <f t="shared" si="0"/>
        <v>133.0266533327536</v>
      </c>
      <c r="F37" s="90">
        <f t="shared" si="3"/>
        <v>2.9795083070792039E-2</v>
      </c>
      <c r="G37" s="24"/>
      <c r="H37" s="1">
        <f t="shared" si="7"/>
        <v>92.838676004709484</v>
      </c>
      <c r="I37" s="1"/>
      <c r="J37" s="108">
        <v>3.8690000000000002E-2</v>
      </c>
      <c r="K37" s="12"/>
      <c r="M37"/>
    </row>
    <row r="38" spans="1:24" x14ac:dyDescent="0.25">
      <c r="A38" s="21">
        <v>39510</v>
      </c>
      <c r="B38" s="22">
        <v>1485.48</v>
      </c>
      <c r="C38" s="12"/>
      <c r="D38" s="12"/>
      <c r="E38" s="23">
        <f t="shared" si="0"/>
        <v>129.17779033871037</v>
      </c>
      <c r="F38" s="90">
        <f t="shared" si="3"/>
        <v>3.0331194728628219E-2</v>
      </c>
      <c r="G38" s="24"/>
      <c r="H38" s="1">
        <f t="shared" si="7"/>
        <v>90.152572614611529</v>
      </c>
      <c r="I38" s="1"/>
      <c r="J38" s="108">
        <v>3.8690000000000002E-2</v>
      </c>
      <c r="K38" s="12"/>
      <c r="M38"/>
    </row>
    <row r="39" spans="1:24" x14ac:dyDescent="0.25">
      <c r="A39" s="21">
        <v>39482</v>
      </c>
      <c r="B39" s="22">
        <v>1441.75</v>
      </c>
      <c r="C39" s="12"/>
      <c r="D39" s="12"/>
      <c r="E39" s="23">
        <f t="shared" si="0"/>
        <v>125.37501630505675</v>
      </c>
      <c r="F39" s="90">
        <f t="shared" si="3"/>
        <v>-2.8679799504150005E-2</v>
      </c>
      <c r="G39" s="24"/>
      <c r="H39" s="1">
        <f t="shared" si="7"/>
        <v>87.498634493306</v>
      </c>
      <c r="I39" s="1"/>
      <c r="J39" s="108">
        <v>3.8690000000000002E-2</v>
      </c>
      <c r="K39" s="12"/>
      <c r="M39"/>
    </row>
    <row r="40" spans="1:24" x14ac:dyDescent="0.25">
      <c r="A40" s="21">
        <v>39450</v>
      </c>
      <c r="B40" s="22">
        <v>1484.32</v>
      </c>
      <c r="C40" s="12"/>
      <c r="D40" s="12"/>
      <c r="E40" s="23">
        <f t="shared" si="0"/>
        <v>129.07691638766903</v>
      </c>
      <c r="F40" s="90">
        <f t="shared" si="3"/>
        <v>-5.8447407482587477E-2</v>
      </c>
      <c r="G40" s="24"/>
      <c r="H40" s="1">
        <f t="shared" si="7"/>
        <v>90.082173158386652</v>
      </c>
      <c r="I40" s="1"/>
      <c r="J40" s="108">
        <v>3.8690000000000002E-2</v>
      </c>
      <c r="K40" s="12"/>
      <c r="M40"/>
    </row>
    <row r="41" spans="1:24" x14ac:dyDescent="0.25">
      <c r="A41" s="21">
        <v>39419</v>
      </c>
      <c r="B41" s="22">
        <v>1576.46</v>
      </c>
      <c r="C41" s="12"/>
      <c r="D41" s="12"/>
      <c r="E41" s="23">
        <f t="shared" si="0"/>
        <v>137.08943867124657</v>
      </c>
      <c r="F41" s="90">
        <f t="shared" si="3"/>
        <v>-1.7206338915003117E-2</v>
      </c>
      <c r="G41" s="24"/>
      <c r="H41" s="1">
        <f t="shared" si="7"/>
        <v>95.674074793353313</v>
      </c>
      <c r="I41" s="1"/>
      <c r="J41" s="107">
        <f>0.03889</f>
        <v>3.8890000000000001E-2</v>
      </c>
      <c r="K41" s="12"/>
      <c r="M41"/>
    </row>
    <row r="42" spans="1:24" x14ac:dyDescent="0.25">
      <c r="A42" s="21">
        <v>39391</v>
      </c>
      <c r="B42" s="22">
        <v>1604.06</v>
      </c>
      <c r="C42" s="12"/>
      <c r="D42" s="12"/>
      <c r="E42" s="23">
        <f t="shared" si="0"/>
        <v>139.48954302360971</v>
      </c>
      <c r="F42" s="90">
        <f t="shared" si="3"/>
        <v>-1.8767510429793188E-2</v>
      </c>
      <c r="G42" s="24"/>
      <c r="H42" s="1">
        <f t="shared" si="7"/>
        <v>97.34909633801449</v>
      </c>
      <c r="I42" s="1"/>
      <c r="J42" s="107">
        <f t="shared" ref="J42:J52" si="8">0.03889</f>
        <v>3.8890000000000001E-2</v>
      </c>
      <c r="K42" s="12"/>
      <c r="M42"/>
    </row>
    <row r="43" spans="1:24" x14ac:dyDescent="0.25">
      <c r="A43" s="21">
        <v>39358</v>
      </c>
      <c r="B43" s="22">
        <v>1634.74</v>
      </c>
      <c r="C43" s="12"/>
      <c r="D43" s="12"/>
      <c r="E43" s="23">
        <f t="shared" si="0"/>
        <v>142.15748510804818</v>
      </c>
      <c r="F43" s="90">
        <f t="shared" si="3"/>
        <v>-7.8895942320996726E-3</v>
      </c>
      <c r="G43" s="24"/>
      <c r="H43" s="1">
        <f t="shared" si="7"/>
        <v>99.211040576790026</v>
      </c>
      <c r="I43" s="1"/>
      <c r="J43" s="107">
        <f t="shared" si="8"/>
        <v>3.8890000000000001E-2</v>
      </c>
      <c r="K43" s="12"/>
      <c r="M43"/>
    </row>
    <row r="44" spans="1:24" s="6" customFormat="1" x14ac:dyDescent="0.25">
      <c r="A44" s="13">
        <v>39329</v>
      </c>
      <c r="B44" s="14">
        <v>1647.74</v>
      </c>
      <c r="C44" s="15"/>
      <c r="D44" s="15"/>
      <c r="E44" s="16">
        <f t="shared" si="0"/>
        <v>143.28796904213226</v>
      </c>
      <c r="F44" s="89">
        <f t="shared" si="3"/>
        <v>5.4459120462806432E-2</v>
      </c>
      <c r="G44" s="84">
        <f>AVERAGE(F44:F77)</f>
        <v>1.1189765354594317E-2</v>
      </c>
      <c r="H44" s="11">
        <f>E44/E$44*100</f>
        <v>100</v>
      </c>
      <c r="I44" s="11">
        <f t="shared" ref="I44:I76" si="9">E44/E$77*100</f>
        <v>140.91196743462123</v>
      </c>
      <c r="J44" s="107">
        <f t="shared" si="8"/>
        <v>3.8890000000000001E-2</v>
      </c>
      <c r="K44" s="15">
        <f>AVERAGE(J44:J77)</f>
        <v>2.8387647058823507E-2</v>
      </c>
    </row>
    <row r="45" spans="1:24" x14ac:dyDescent="0.25">
      <c r="A45" s="21">
        <v>39297</v>
      </c>
      <c r="B45" s="22">
        <v>1562.64</v>
      </c>
      <c r="C45" s="12"/>
      <c r="D45" s="12"/>
      <c r="E45" s="23">
        <f t="shared" si="0"/>
        <v>135.88764728901256</v>
      </c>
      <c r="F45" s="90">
        <f t="shared" si="3"/>
        <v>1.3266933820954563E-2</v>
      </c>
      <c r="G45" s="24"/>
      <c r="H45" s="1"/>
      <c r="I45" s="1">
        <f t="shared" si="9"/>
        <v>133.63435784288572</v>
      </c>
      <c r="J45" s="107">
        <f t="shared" si="8"/>
        <v>3.8890000000000001E-2</v>
      </c>
      <c r="K45" s="12"/>
      <c r="M45"/>
    </row>
    <row r="46" spans="1:24" s="37" customFormat="1" x14ac:dyDescent="0.25">
      <c r="A46" s="55">
        <v>39266</v>
      </c>
      <c r="B46" s="56">
        <v>1542.18</v>
      </c>
      <c r="C46" s="57"/>
      <c r="D46" s="57"/>
      <c r="E46" s="58">
        <f t="shared" si="0"/>
        <v>134.10843949736946</v>
      </c>
      <c r="F46" s="90">
        <f t="shared" si="3"/>
        <v>-5.0609767358823832E-2</v>
      </c>
      <c r="G46" s="86"/>
      <c r="H46" s="39"/>
      <c r="I46" s="39">
        <f t="shared" si="9"/>
        <v>131.88465288111243</v>
      </c>
      <c r="J46" s="107">
        <f t="shared" si="8"/>
        <v>3.8890000000000001E-2</v>
      </c>
      <c r="K46" s="57"/>
    </row>
    <row r="47" spans="1:24" x14ac:dyDescent="0.25">
      <c r="A47" s="21">
        <v>39237</v>
      </c>
      <c r="B47" s="22">
        <v>1624.39</v>
      </c>
      <c r="C47" s="12"/>
      <c r="D47" s="12"/>
      <c r="E47" s="23">
        <f t="shared" si="0"/>
        <v>141.25744597591199</v>
      </c>
      <c r="F47" s="90">
        <f t="shared" si="3"/>
        <v>-3.4783995681141322E-3</v>
      </c>
      <c r="G47" s="24"/>
      <c r="H47" s="1"/>
      <c r="I47" s="1">
        <f t="shared" si="9"/>
        <v>138.91511450903931</v>
      </c>
      <c r="J47" s="107">
        <f t="shared" si="8"/>
        <v>3.8890000000000001E-2</v>
      </c>
      <c r="K47" s="12"/>
      <c r="M47"/>
    </row>
    <row r="48" spans="1:24" x14ac:dyDescent="0.25">
      <c r="A48" s="21">
        <v>39205</v>
      </c>
      <c r="B48" s="22">
        <v>1630.06</v>
      </c>
      <c r="C48" s="12"/>
      <c r="D48" s="12"/>
      <c r="E48" s="23">
        <f t="shared" si="0"/>
        <v>141.75051089177791</v>
      </c>
      <c r="F48" s="90">
        <f t="shared" si="3"/>
        <v>2.5265898898666039E-2</v>
      </c>
      <c r="G48" s="24"/>
      <c r="H48" s="1"/>
      <c r="I48" s="1">
        <f t="shared" si="9"/>
        <v>139.4000034207331</v>
      </c>
      <c r="J48" s="107">
        <f t="shared" si="8"/>
        <v>3.8890000000000001E-2</v>
      </c>
      <c r="K48" s="12"/>
      <c r="M48"/>
    </row>
    <row r="49" spans="1:13" x14ac:dyDescent="0.25">
      <c r="A49" s="21">
        <v>39175</v>
      </c>
      <c r="B49" s="22">
        <v>1589.89</v>
      </c>
      <c r="C49" s="12"/>
      <c r="D49" s="12"/>
      <c r="E49" s="23">
        <f t="shared" si="0"/>
        <v>138.25731553545805</v>
      </c>
      <c r="F49" s="90">
        <f t="shared" si="3"/>
        <v>3.752308485437772E-2</v>
      </c>
      <c r="G49" s="24"/>
      <c r="H49" s="1"/>
      <c r="I49" s="1">
        <f t="shared" si="9"/>
        <v>135.96473224211948</v>
      </c>
      <c r="J49" s="107">
        <f t="shared" si="8"/>
        <v>3.8890000000000001E-2</v>
      </c>
      <c r="K49" s="12"/>
      <c r="M49"/>
    </row>
    <row r="50" spans="1:13" x14ac:dyDescent="0.25">
      <c r="A50" s="21">
        <v>39146</v>
      </c>
      <c r="B50" s="22">
        <v>1532.39</v>
      </c>
      <c r="C50" s="12"/>
      <c r="D50" s="12"/>
      <c r="E50" s="23">
        <f t="shared" si="0"/>
        <v>133.25709813470149</v>
      </c>
      <c r="F50" s="90">
        <f t="shared" si="3"/>
        <v>5.8594748440489841E-2</v>
      </c>
      <c r="G50" s="24"/>
      <c r="H50" s="1"/>
      <c r="I50" s="1">
        <f t="shared" si="9"/>
        <v>131.0474284639198</v>
      </c>
      <c r="J50" s="107">
        <f t="shared" si="8"/>
        <v>3.8890000000000001E-2</v>
      </c>
      <c r="K50" s="12"/>
      <c r="M50"/>
    </row>
    <row r="51" spans="1:13" x14ac:dyDescent="0.25">
      <c r="A51" s="21">
        <v>39118</v>
      </c>
      <c r="B51" s="22">
        <v>1447.57</v>
      </c>
      <c r="C51" s="12"/>
      <c r="D51" s="12"/>
      <c r="E51" s="23">
        <f t="shared" si="0"/>
        <v>125.88112526631592</v>
      </c>
      <c r="F51" s="90">
        <f t="shared" si="3"/>
        <v>-4.2871972547126935E-2</v>
      </c>
      <c r="G51" s="24"/>
      <c r="H51" s="1"/>
      <c r="I51" s="1">
        <f t="shared" si="9"/>
        <v>123.79376400362598</v>
      </c>
      <c r="J51" s="107">
        <f t="shared" si="8"/>
        <v>3.8890000000000001E-2</v>
      </c>
      <c r="K51" s="12"/>
      <c r="M51"/>
    </row>
    <row r="52" spans="1:13" x14ac:dyDescent="0.25">
      <c r="A52" s="21">
        <v>39085</v>
      </c>
      <c r="B52" s="22">
        <v>1512.41</v>
      </c>
      <c r="C52" s="12"/>
      <c r="D52" s="12"/>
      <c r="E52" s="23">
        <f t="shared" si="0"/>
        <v>131.5196312883169</v>
      </c>
      <c r="F52" s="90">
        <f t="shared" si="3"/>
        <v>1.9432723547095687E-2</v>
      </c>
      <c r="G52" s="24"/>
      <c r="H52" s="1"/>
      <c r="I52" s="1">
        <f t="shared" si="9"/>
        <v>129.33877229890371</v>
      </c>
      <c r="J52" s="107">
        <f t="shared" si="8"/>
        <v>3.8890000000000001E-2</v>
      </c>
      <c r="K52" s="12"/>
      <c r="M52"/>
    </row>
    <row r="53" spans="1:13" x14ac:dyDescent="0.25">
      <c r="A53" s="21">
        <v>39055</v>
      </c>
      <c r="B53" s="22">
        <v>1483.58</v>
      </c>
      <c r="C53" s="12"/>
      <c r="D53" s="12"/>
      <c r="E53" s="23">
        <f t="shared" si="0"/>
        <v>129.01256576372884</v>
      </c>
      <c r="F53" s="90">
        <f t="shared" si="3"/>
        <v>1.4739779621485205E-2</v>
      </c>
      <c r="G53" s="24"/>
      <c r="H53" s="1"/>
      <c r="I53" s="1">
        <f t="shared" si="9"/>
        <v>126.87327894367763</v>
      </c>
      <c r="J53" s="107">
        <f>0.0285</f>
        <v>2.8500000000000001E-2</v>
      </c>
      <c r="K53" s="12"/>
      <c r="M53"/>
    </row>
    <row r="54" spans="1:13" x14ac:dyDescent="0.25">
      <c r="A54" s="21">
        <v>39024</v>
      </c>
      <c r="B54" s="22">
        <v>1462.03</v>
      </c>
      <c r="C54" s="12"/>
      <c r="D54" s="12"/>
      <c r="E54" s="23">
        <f t="shared" si="0"/>
        <v>127.13857124222791</v>
      </c>
      <c r="F54" s="90">
        <f t="shared" si="3"/>
        <v>3.4033283589478769E-2</v>
      </c>
      <c r="G54" s="24"/>
      <c r="H54" s="1"/>
      <c r="I54" s="1">
        <f t="shared" si="9"/>
        <v>125.03035900593498</v>
      </c>
      <c r="J54" s="107">
        <f t="shared" ref="J54:J64" si="10">0.0285</f>
        <v>2.8500000000000001E-2</v>
      </c>
      <c r="K54" s="12"/>
      <c r="M54"/>
    </row>
    <row r="55" spans="1:13" x14ac:dyDescent="0.25">
      <c r="A55" s="21">
        <v>38993</v>
      </c>
      <c r="B55" s="22">
        <v>1413.91</v>
      </c>
      <c r="C55" s="12"/>
      <c r="D55" s="12"/>
      <c r="E55" s="23">
        <f t="shared" si="0"/>
        <v>122.95404148006435</v>
      </c>
      <c r="F55" s="90">
        <f t="shared" si="3"/>
        <v>2.9593597763003743E-2</v>
      </c>
      <c r="G55" s="24"/>
      <c r="H55" s="1"/>
      <c r="I55" s="1">
        <f t="shared" si="9"/>
        <v>120.9152171310312</v>
      </c>
      <c r="J55" s="107">
        <f t="shared" si="10"/>
        <v>2.8500000000000001E-2</v>
      </c>
      <c r="K55" s="12"/>
      <c r="M55"/>
    </row>
    <row r="56" spans="1:13" x14ac:dyDescent="0.25">
      <c r="A56" s="21">
        <v>38965</v>
      </c>
      <c r="B56" s="22">
        <v>1373.27</v>
      </c>
      <c r="C56" s="12"/>
      <c r="D56" s="12"/>
      <c r="E56" s="23">
        <f t="shared" si="0"/>
        <v>119.41997478151222</v>
      </c>
      <c r="F56" s="90">
        <f t="shared" si="3"/>
        <v>1.8208037756162199E-4</v>
      </c>
      <c r="G56" s="24"/>
      <c r="H56" s="1"/>
      <c r="I56" s="1">
        <f t="shared" si="9"/>
        <v>117.43975233892623</v>
      </c>
      <c r="J56" s="107">
        <f t="shared" si="10"/>
        <v>2.8500000000000001E-2</v>
      </c>
      <c r="K56" s="12"/>
      <c r="M56"/>
    </row>
    <row r="57" spans="1:13" x14ac:dyDescent="0.25">
      <c r="A57" s="21">
        <v>38932</v>
      </c>
      <c r="B57" s="22">
        <v>1373.02</v>
      </c>
      <c r="C57" s="12"/>
      <c r="D57" s="12"/>
      <c r="E57" s="23">
        <f t="shared" si="0"/>
        <v>119.39823470585678</v>
      </c>
      <c r="F57" s="90">
        <f t="shared" si="3"/>
        <v>3.4609559261240763E-2</v>
      </c>
      <c r="G57" s="24"/>
      <c r="H57" s="1"/>
      <c r="I57" s="1">
        <f t="shared" si="9"/>
        <v>117.4183727572819</v>
      </c>
      <c r="J57" s="107">
        <f t="shared" si="10"/>
        <v>2.8500000000000001E-2</v>
      </c>
      <c r="K57" s="12"/>
      <c r="M57"/>
    </row>
    <row r="58" spans="1:13" x14ac:dyDescent="0.25">
      <c r="A58" s="21">
        <v>38901</v>
      </c>
      <c r="B58" s="22">
        <v>1327.09</v>
      </c>
      <c r="C58" s="12"/>
      <c r="D58" s="12"/>
      <c r="E58" s="23">
        <f t="shared" si="0"/>
        <v>115.40414800643507</v>
      </c>
      <c r="F58" s="90">
        <f t="shared" si="3"/>
        <v>-6.5514021506674069E-4</v>
      </c>
      <c r="G58" s="24"/>
      <c r="H58" s="1"/>
      <c r="I58" s="1">
        <f t="shared" si="9"/>
        <v>113.49051601758258</v>
      </c>
      <c r="J58" s="107">
        <f t="shared" si="10"/>
        <v>2.8500000000000001E-2</v>
      </c>
      <c r="K58" s="12"/>
      <c r="M58"/>
    </row>
    <row r="59" spans="1:13" x14ac:dyDescent="0.25">
      <c r="A59" s="21">
        <v>38873</v>
      </c>
      <c r="B59" s="22">
        <v>1327.96</v>
      </c>
      <c r="C59" s="12"/>
      <c r="D59" s="12"/>
      <c r="E59" s="23">
        <f t="shared" si="0"/>
        <v>115.47980346971607</v>
      </c>
      <c r="F59" s="90">
        <f t="shared" si="3"/>
        <v>1.3648531463257285E-3</v>
      </c>
      <c r="G59" s="24"/>
      <c r="H59" s="1"/>
      <c r="I59" s="1">
        <f t="shared" si="9"/>
        <v>113.5649169617049</v>
      </c>
      <c r="J59" s="107">
        <f t="shared" si="10"/>
        <v>2.8500000000000001E-2</v>
      </c>
      <c r="K59" s="12"/>
      <c r="M59"/>
    </row>
    <row r="60" spans="1:13" x14ac:dyDescent="0.25">
      <c r="A60" s="21">
        <v>38840</v>
      </c>
      <c r="B60" s="22">
        <v>1326.15</v>
      </c>
      <c r="C60" s="12"/>
      <c r="D60" s="12"/>
      <c r="E60" s="23">
        <f t="shared" si="0"/>
        <v>115.32240532197054</v>
      </c>
      <c r="F60" s="90">
        <f t="shared" si="3"/>
        <v>-3.7333584982360168E-2</v>
      </c>
      <c r="G60" s="24"/>
      <c r="H60" s="1"/>
      <c r="I60" s="1">
        <f t="shared" si="9"/>
        <v>113.41012879059986</v>
      </c>
      <c r="J60" s="107">
        <f t="shared" si="10"/>
        <v>2.8500000000000001E-2</v>
      </c>
      <c r="K60" s="12"/>
      <c r="M60"/>
    </row>
    <row r="61" spans="1:13" x14ac:dyDescent="0.25">
      <c r="A61" s="21">
        <v>38810</v>
      </c>
      <c r="B61" s="22">
        <v>1377.58</v>
      </c>
      <c r="C61" s="12"/>
      <c r="D61" s="12"/>
      <c r="E61" s="23">
        <f t="shared" si="0"/>
        <v>119.79477368581242</v>
      </c>
      <c r="F61" s="90">
        <f t="shared" si="3"/>
        <v>2.5488707252073084E-2</v>
      </c>
      <c r="G61" s="24"/>
      <c r="H61" s="1"/>
      <c r="I61" s="1">
        <f t="shared" si="9"/>
        <v>117.80833632647476</v>
      </c>
      <c r="J61" s="107">
        <f t="shared" si="10"/>
        <v>2.8500000000000001E-2</v>
      </c>
      <c r="K61" s="12"/>
      <c r="M61"/>
    </row>
    <row r="62" spans="1:13" x14ac:dyDescent="0.25">
      <c r="A62" s="21">
        <v>38779</v>
      </c>
      <c r="B62" s="22">
        <v>1343.34</v>
      </c>
      <c r="C62" s="12"/>
      <c r="D62" s="12"/>
      <c r="E62" s="23">
        <f t="shared" si="0"/>
        <v>116.81725292404018</v>
      </c>
      <c r="F62" s="90">
        <f t="shared" si="3"/>
        <v>2.4121369215521771E-2</v>
      </c>
      <c r="G62" s="24"/>
      <c r="H62" s="1"/>
      <c r="I62" s="1">
        <f t="shared" si="9"/>
        <v>114.88018882446509</v>
      </c>
      <c r="J62" s="107">
        <f t="shared" si="10"/>
        <v>2.8500000000000001E-2</v>
      </c>
      <c r="K62" s="12"/>
      <c r="M62"/>
    </row>
    <row r="63" spans="1:13" x14ac:dyDescent="0.25">
      <c r="A63" s="21">
        <v>38751</v>
      </c>
      <c r="B63" s="22">
        <v>1311.7</v>
      </c>
      <c r="C63" s="12"/>
      <c r="D63" s="12"/>
      <c r="E63" s="23">
        <f t="shared" si="0"/>
        <v>114.06582894908475</v>
      </c>
      <c r="F63" s="90">
        <f t="shared" si="3"/>
        <v>1.201268391287913E-2</v>
      </c>
      <c r="G63" s="24"/>
      <c r="H63" s="1"/>
      <c r="I63" s="1">
        <f t="shared" si="9"/>
        <v>112.17438897155662</v>
      </c>
      <c r="J63" s="107">
        <f t="shared" si="10"/>
        <v>2.8500000000000001E-2</v>
      </c>
      <c r="K63" s="12"/>
      <c r="M63"/>
    </row>
    <row r="64" spans="1:13" x14ac:dyDescent="0.25">
      <c r="A64" s="21">
        <v>38720</v>
      </c>
      <c r="B64" s="22">
        <v>1296.1300000000001</v>
      </c>
      <c r="C64" s="12"/>
      <c r="D64" s="12"/>
      <c r="E64" s="23">
        <f t="shared" si="0"/>
        <v>112.71185703726249</v>
      </c>
      <c r="F64" s="90">
        <f t="shared" si="3"/>
        <v>1.1574182470928118E-2</v>
      </c>
      <c r="G64" s="24"/>
      <c r="H64" s="1"/>
      <c r="I64" s="1">
        <f t="shared" si="9"/>
        <v>110.84286862674672</v>
      </c>
      <c r="J64" s="107">
        <f t="shared" si="10"/>
        <v>2.8500000000000001E-2</v>
      </c>
      <c r="K64" s="12"/>
      <c r="M64"/>
    </row>
    <row r="65" spans="1:13" x14ac:dyDescent="0.25">
      <c r="A65" s="21">
        <v>38691</v>
      </c>
      <c r="B65" s="22">
        <v>1281.3</v>
      </c>
      <c r="C65" s="12"/>
      <c r="D65" s="12"/>
      <c r="E65" s="23">
        <f t="shared" si="0"/>
        <v>111.42223574938039</v>
      </c>
      <c r="F65" s="90">
        <f t="shared" si="3"/>
        <v>2.5269660403930416E-2</v>
      </c>
      <c r="G65" s="24"/>
      <c r="H65" s="1"/>
      <c r="I65" s="1">
        <f t="shared" si="9"/>
        <v>109.57463184360408</v>
      </c>
      <c r="J65" s="107">
        <f>0.02104</f>
        <v>2.104E-2</v>
      </c>
      <c r="K65" s="12"/>
      <c r="M65"/>
    </row>
    <row r="66" spans="1:13" x14ac:dyDescent="0.25">
      <c r="A66" s="21">
        <v>38659</v>
      </c>
      <c r="B66" s="22">
        <v>1249.72</v>
      </c>
      <c r="C66" s="12"/>
      <c r="D66" s="12"/>
      <c r="E66" s="23">
        <f t="shared" si="0"/>
        <v>108.67602939258228</v>
      </c>
      <c r="F66" s="90">
        <f t="shared" si="3"/>
        <v>3.0441952506596204E-2</v>
      </c>
      <c r="G66" s="24"/>
      <c r="H66" s="1"/>
      <c r="I66" s="1">
        <f t="shared" si="9"/>
        <v>106.87396309029025</v>
      </c>
      <c r="J66" s="107">
        <f t="shared" ref="J66:J76" si="11">0.02104</f>
        <v>2.104E-2</v>
      </c>
      <c r="K66" s="12"/>
      <c r="M66"/>
    </row>
    <row r="67" spans="1:13" x14ac:dyDescent="0.25">
      <c r="A67" s="21">
        <v>38628</v>
      </c>
      <c r="B67" s="22">
        <v>1212.8</v>
      </c>
      <c r="C67" s="12"/>
      <c r="D67" s="12"/>
      <c r="E67" s="23">
        <f t="shared" si="0"/>
        <v>105.46545501978346</v>
      </c>
      <c r="F67" s="90">
        <f t="shared" si="3"/>
        <v>-9.4012137448848954E-3</v>
      </c>
      <c r="G67" s="24"/>
      <c r="H67" s="1"/>
      <c r="I67" s="1">
        <f t="shared" si="9"/>
        <v>103.71662647305317</v>
      </c>
      <c r="J67" s="107">
        <f t="shared" si="11"/>
        <v>2.104E-2</v>
      </c>
      <c r="K67" s="12"/>
      <c r="M67"/>
    </row>
    <row r="68" spans="1:13" x14ac:dyDescent="0.25">
      <c r="A68" s="21">
        <v>38601</v>
      </c>
      <c r="B68" s="22">
        <v>1224.31</v>
      </c>
      <c r="C68" s="12"/>
      <c r="D68" s="12"/>
      <c r="E68" s="23">
        <f t="shared" ref="E68:E131" si="12">(B68/B$149*100)</f>
        <v>106.466368102961</v>
      </c>
      <c r="F68" s="90">
        <f t="shared" si="3"/>
        <v>1.1943530656439716E-2</v>
      </c>
      <c r="G68" s="24"/>
      <c r="H68" s="1"/>
      <c r="I68" s="1">
        <f t="shared" si="9"/>
        <v>104.70094241195889</v>
      </c>
      <c r="J68" s="107">
        <f t="shared" si="11"/>
        <v>2.104E-2</v>
      </c>
      <c r="K68" s="12"/>
      <c r="M68"/>
    </row>
    <row r="69" spans="1:13" x14ac:dyDescent="0.25">
      <c r="A69" s="21">
        <v>38567</v>
      </c>
      <c r="B69" s="22">
        <v>1209.8599999999999</v>
      </c>
      <c r="C69" s="12"/>
      <c r="D69" s="12"/>
      <c r="E69" s="23">
        <f t="shared" si="12"/>
        <v>105.20979173007521</v>
      </c>
      <c r="F69" s="90">
        <f t="shared" ref="F69:F132" si="13">(E69/E70-1)</f>
        <v>7.3184743603618152E-3</v>
      </c>
      <c r="G69" s="24"/>
      <c r="H69" s="1"/>
      <c r="I69" s="1">
        <f t="shared" si="9"/>
        <v>103.46520259291567</v>
      </c>
      <c r="J69" s="107">
        <f t="shared" si="11"/>
        <v>2.104E-2</v>
      </c>
      <c r="K69" s="12"/>
      <c r="M69"/>
    </row>
    <row r="70" spans="1:13" x14ac:dyDescent="0.25">
      <c r="A70" s="21">
        <v>38537</v>
      </c>
      <c r="B70" s="22">
        <v>1201.07</v>
      </c>
      <c r="C70" s="12"/>
      <c r="D70" s="12"/>
      <c r="E70" s="23">
        <f t="shared" si="12"/>
        <v>104.44541067002913</v>
      </c>
      <c r="F70" s="90">
        <f t="shared" si="13"/>
        <v>4.6383175208872585E-2</v>
      </c>
      <c r="G70" s="24"/>
      <c r="H70" s="1"/>
      <c r="I70" s="1">
        <f t="shared" si="9"/>
        <v>102.71349650230046</v>
      </c>
      <c r="J70" s="107">
        <f t="shared" si="11"/>
        <v>2.104E-2</v>
      </c>
      <c r="K70" s="12"/>
      <c r="M70"/>
    </row>
    <row r="71" spans="1:13" x14ac:dyDescent="0.25">
      <c r="A71" s="21">
        <v>38506</v>
      </c>
      <c r="B71" s="22">
        <v>1147.83</v>
      </c>
      <c r="C71" s="12"/>
      <c r="D71" s="12"/>
      <c r="E71" s="23">
        <f t="shared" si="12"/>
        <v>99.815644158441657</v>
      </c>
      <c r="F71" s="90">
        <f t="shared" si="13"/>
        <v>1.0290847250684632E-3</v>
      </c>
      <c r="G71" s="24"/>
      <c r="H71" s="1"/>
      <c r="I71" s="1">
        <f t="shared" si="9"/>
        <v>98.160500795320445</v>
      </c>
      <c r="J71" s="107">
        <f t="shared" si="11"/>
        <v>2.104E-2</v>
      </c>
      <c r="K71" s="12"/>
      <c r="M71"/>
    </row>
    <row r="72" spans="1:13" x14ac:dyDescent="0.25">
      <c r="A72" s="21">
        <v>38475</v>
      </c>
      <c r="B72" s="22">
        <v>1146.6500000000001</v>
      </c>
      <c r="C72" s="12"/>
      <c r="D72" s="12"/>
      <c r="E72" s="23">
        <f t="shared" si="12"/>
        <v>99.713031001347886</v>
      </c>
      <c r="F72" s="90">
        <f t="shared" si="13"/>
        <v>1.6822148127128234E-2</v>
      </c>
      <c r="G72" s="24"/>
      <c r="H72" s="1"/>
      <c r="I72" s="1">
        <f t="shared" si="9"/>
        <v>98.059589169959139</v>
      </c>
      <c r="J72" s="107">
        <f t="shared" si="11"/>
        <v>2.104E-2</v>
      </c>
      <c r="K72" s="12"/>
      <c r="M72"/>
    </row>
    <row r="73" spans="1:13" x14ac:dyDescent="0.25">
      <c r="A73" s="21">
        <v>38446</v>
      </c>
      <c r="B73" s="22">
        <v>1127.68</v>
      </c>
      <c r="C73" s="12"/>
      <c r="D73" s="12"/>
      <c r="E73" s="23">
        <f t="shared" si="12"/>
        <v>98.06339406061133</v>
      </c>
      <c r="F73" s="90">
        <f t="shared" si="13"/>
        <v>-1.7922770104331742E-2</v>
      </c>
      <c r="G73" s="24"/>
      <c r="H73" s="1"/>
      <c r="I73" s="1">
        <f t="shared" si="9"/>
        <v>96.43730651478613</v>
      </c>
      <c r="J73" s="107">
        <f t="shared" si="11"/>
        <v>2.104E-2</v>
      </c>
      <c r="K73" s="12"/>
      <c r="M73"/>
    </row>
    <row r="74" spans="1:13" x14ac:dyDescent="0.25">
      <c r="A74" s="21">
        <v>38414</v>
      </c>
      <c r="B74" s="22">
        <v>1148.26</v>
      </c>
      <c r="C74" s="12"/>
      <c r="D74" s="12"/>
      <c r="E74" s="23">
        <f t="shared" si="12"/>
        <v>99.853037088569067</v>
      </c>
      <c r="F74" s="90">
        <f t="shared" si="13"/>
        <v>-2.5196529534611489E-2</v>
      </c>
      <c r="G74" s="24"/>
      <c r="H74" s="1"/>
      <c r="I74" s="1">
        <f t="shared" si="9"/>
        <v>98.197273675748718</v>
      </c>
      <c r="J74" s="107">
        <f t="shared" si="11"/>
        <v>2.104E-2</v>
      </c>
      <c r="K74" s="12"/>
      <c r="M74"/>
    </row>
    <row r="75" spans="1:13" x14ac:dyDescent="0.25">
      <c r="A75" s="21">
        <v>38386</v>
      </c>
      <c r="B75" s="22">
        <v>1177.94</v>
      </c>
      <c r="C75" s="12"/>
      <c r="D75" s="12"/>
      <c r="E75" s="23">
        <f t="shared" si="12"/>
        <v>102.43401887038569</v>
      </c>
      <c r="F75" s="90">
        <f t="shared" si="13"/>
        <v>2.1914147898809855E-2</v>
      </c>
      <c r="G75" s="24"/>
      <c r="H75" s="1"/>
      <c r="I75" s="1">
        <f t="shared" si="9"/>
        <v>100.73545760856555</v>
      </c>
      <c r="J75" s="107">
        <f t="shared" si="11"/>
        <v>2.104E-2</v>
      </c>
      <c r="K75" s="12"/>
      <c r="M75"/>
    </row>
    <row r="76" spans="1:13" x14ac:dyDescent="0.25">
      <c r="A76" s="21">
        <v>38355</v>
      </c>
      <c r="B76" s="22">
        <v>1152.68</v>
      </c>
      <c r="C76" s="12"/>
      <c r="D76" s="12"/>
      <c r="E76" s="23">
        <f t="shared" si="12"/>
        <v>100.23740162615766</v>
      </c>
      <c r="F76" s="90">
        <f t="shared" si="13"/>
        <v>-1.4247353207792246E-2</v>
      </c>
      <c r="G76" s="24"/>
      <c r="H76" s="1"/>
      <c r="I76" s="1">
        <f t="shared" si="9"/>
        <v>98.57526467922078</v>
      </c>
      <c r="J76" s="107">
        <f t="shared" si="11"/>
        <v>2.104E-2</v>
      </c>
      <c r="K76" s="12"/>
      <c r="M76"/>
    </row>
    <row r="77" spans="1:13" s="6" customFormat="1" x14ac:dyDescent="0.25">
      <c r="A77" s="13">
        <v>38324</v>
      </c>
      <c r="B77" s="14">
        <v>1169.3399999999999</v>
      </c>
      <c r="C77" s="15"/>
      <c r="D77" s="15"/>
      <c r="E77" s="16">
        <f t="shared" si="12"/>
        <v>101.68616026783772</v>
      </c>
      <c r="F77" s="89">
        <f t="shared" si="13"/>
        <v>2.4783972797223441E-2</v>
      </c>
      <c r="G77" s="84">
        <f>AVERAGE(F77:F99)</f>
        <v>1.877405771322142E-2</v>
      </c>
      <c r="H77" s="11">
        <f t="shared" ref="H77:H98" si="14">E77/E$99*100</f>
        <v>155.31888893611594</v>
      </c>
      <c r="I77" s="11">
        <f>E77/E$77*100</f>
        <v>100</v>
      </c>
      <c r="J77" s="107">
        <f>0.02069</f>
        <v>2.069E-2</v>
      </c>
      <c r="K77" s="15">
        <f>AVERAGE(J77:J99)</f>
        <v>2.1990869565217386E-2</v>
      </c>
    </row>
    <row r="78" spans="1:13" x14ac:dyDescent="0.25">
      <c r="A78" s="21">
        <v>38294</v>
      </c>
      <c r="B78" s="22">
        <v>1141.06</v>
      </c>
      <c r="C78" s="12"/>
      <c r="D78" s="12"/>
      <c r="E78" s="23">
        <f t="shared" si="12"/>
        <v>99.226922909691723</v>
      </c>
      <c r="F78" s="90">
        <f t="shared" si="13"/>
        <v>5.7594631668705709E-2</v>
      </c>
      <c r="G78" s="24"/>
      <c r="H78" s="1">
        <f t="shared" si="14"/>
        <v>151.56256641305734</v>
      </c>
      <c r="I78" s="1"/>
      <c r="J78" s="107">
        <f t="shared" ref="J78:J88" si="15">0.02069</f>
        <v>2.069E-2</v>
      </c>
      <c r="K78" s="12"/>
      <c r="M78"/>
    </row>
    <row r="79" spans="1:13" x14ac:dyDescent="0.25">
      <c r="A79" s="21">
        <v>38264</v>
      </c>
      <c r="B79" s="22">
        <v>1078.92</v>
      </c>
      <c r="C79" s="12"/>
      <c r="D79" s="12"/>
      <c r="E79" s="23">
        <f t="shared" si="12"/>
        <v>93.823209704769766</v>
      </c>
      <c r="F79" s="90">
        <f t="shared" si="13"/>
        <v>1.5119725266971029E-2</v>
      </c>
      <c r="G79" s="24"/>
      <c r="H79" s="1">
        <f t="shared" si="14"/>
        <v>143.30875164704381</v>
      </c>
      <c r="I79" s="1"/>
      <c r="J79" s="107">
        <f t="shared" si="15"/>
        <v>2.069E-2</v>
      </c>
      <c r="K79" s="12"/>
      <c r="M79"/>
    </row>
    <row r="80" spans="1:13" x14ac:dyDescent="0.25">
      <c r="A80" s="21">
        <v>38233</v>
      </c>
      <c r="B80" s="22">
        <v>1062.8499999999999</v>
      </c>
      <c r="C80" s="12"/>
      <c r="D80" s="12"/>
      <c r="E80" s="23">
        <f t="shared" si="12"/>
        <v>92.425757641636579</v>
      </c>
      <c r="F80" s="90">
        <f t="shared" si="13"/>
        <v>2.0509078339686182E-2</v>
      </c>
      <c r="G80" s="24"/>
      <c r="H80" s="1">
        <f t="shared" si="14"/>
        <v>141.17423598418836</v>
      </c>
      <c r="I80" s="1"/>
      <c r="J80" s="107">
        <f t="shared" si="15"/>
        <v>2.069E-2</v>
      </c>
      <c r="K80" s="12"/>
      <c r="M80"/>
    </row>
    <row r="81" spans="1:13" x14ac:dyDescent="0.25">
      <c r="A81" s="21">
        <v>38202</v>
      </c>
      <c r="B81" s="22">
        <v>1041.49</v>
      </c>
      <c r="C81" s="12"/>
      <c r="D81" s="12"/>
      <c r="E81" s="23">
        <f t="shared" si="12"/>
        <v>90.568285577633816</v>
      </c>
      <c r="F81" s="90">
        <f t="shared" si="13"/>
        <v>1.1587474260849273E-2</v>
      </c>
      <c r="G81" s="24"/>
      <c r="H81" s="1">
        <f t="shared" si="14"/>
        <v>138.33707017469291</v>
      </c>
      <c r="I81" s="1"/>
      <c r="J81" s="107">
        <f t="shared" si="15"/>
        <v>2.069E-2</v>
      </c>
      <c r="K81" s="12"/>
      <c r="M81"/>
    </row>
    <row r="82" spans="1:13" x14ac:dyDescent="0.25">
      <c r="A82" s="21">
        <v>38173</v>
      </c>
      <c r="B82" s="22">
        <v>1029.56</v>
      </c>
      <c r="C82" s="12"/>
      <c r="D82" s="12"/>
      <c r="E82" s="23">
        <f t="shared" si="12"/>
        <v>89.5308491673551</v>
      </c>
      <c r="F82" s="90">
        <f t="shared" si="13"/>
        <v>-2.388243659634981E-2</v>
      </c>
      <c r="G82" s="24"/>
      <c r="H82" s="1">
        <f t="shared" si="14"/>
        <v>136.75245462659922</v>
      </c>
      <c r="I82" s="1"/>
      <c r="J82" s="107">
        <f t="shared" si="15"/>
        <v>2.069E-2</v>
      </c>
      <c r="K82" s="12"/>
      <c r="M82"/>
    </row>
    <row r="83" spans="1:13" x14ac:dyDescent="0.25">
      <c r="A83" s="21">
        <v>38141</v>
      </c>
      <c r="B83" s="22">
        <v>1054.75</v>
      </c>
      <c r="C83" s="12"/>
      <c r="D83" s="12"/>
      <c r="E83" s="23">
        <f t="shared" si="12"/>
        <v>91.721379190399574</v>
      </c>
      <c r="F83" s="90">
        <f t="shared" si="13"/>
        <v>9.4267394008995531E-3</v>
      </c>
      <c r="G83" s="24"/>
      <c r="H83">
        <f t="shared" si="14"/>
        <v>140.09834445530666</v>
      </c>
      <c r="I83"/>
      <c r="J83" s="107">
        <f t="shared" si="15"/>
        <v>2.069E-2</v>
      </c>
      <c r="K83" s="12"/>
      <c r="M83"/>
    </row>
    <row r="84" spans="1:13" x14ac:dyDescent="0.25">
      <c r="A84" s="21">
        <v>38110</v>
      </c>
      <c r="B84" s="22">
        <v>1044.9000000000001</v>
      </c>
      <c r="C84" s="12"/>
      <c r="D84" s="12"/>
      <c r="E84" s="23">
        <f t="shared" si="12"/>
        <v>90.864820209574333</v>
      </c>
      <c r="F84" s="90">
        <f t="shared" si="13"/>
        <v>8.9218469381844301E-3</v>
      </c>
      <c r="G84" s="24"/>
      <c r="H84">
        <f t="shared" si="14"/>
        <v>138.79000722574065</v>
      </c>
      <c r="I84"/>
      <c r="J84" s="107">
        <f t="shared" si="15"/>
        <v>2.069E-2</v>
      </c>
      <c r="K84" s="12"/>
      <c r="M84"/>
    </row>
    <row r="85" spans="1:13" x14ac:dyDescent="0.25">
      <c r="A85" s="21">
        <v>38082</v>
      </c>
      <c r="B85" s="22">
        <v>1035.6600000000001</v>
      </c>
      <c r="C85" s="12"/>
      <c r="D85" s="12"/>
      <c r="E85" s="23">
        <f t="shared" si="12"/>
        <v>90.061307013348411</v>
      </c>
      <c r="F85" s="90">
        <f t="shared" si="13"/>
        <v>-3.5096382286901373E-2</v>
      </c>
      <c r="G85" s="24"/>
      <c r="H85">
        <f t="shared" si="14"/>
        <v>137.56269392612742</v>
      </c>
      <c r="I85"/>
      <c r="J85" s="107">
        <f t="shared" si="15"/>
        <v>2.069E-2</v>
      </c>
      <c r="K85" s="12"/>
      <c r="M85"/>
    </row>
    <row r="86" spans="1:13" x14ac:dyDescent="0.25">
      <c r="A86" s="21">
        <v>38049</v>
      </c>
      <c r="B86" s="22">
        <v>1073.33</v>
      </c>
      <c r="C86" s="12"/>
      <c r="D86" s="12"/>
      <c r="E86" s="23">
        <f t="shared" si="12"/>
        <v>93.337101613113603</v>
      </c>
      <c r="F86" s="90">
        <f t="shared" si="13"/>
        <v>-1.3862786327012433E-3</v>
      </c>
      <c r="G86" s="24"/>
      <c r="H86">
        <f t="shared" si="14"/>
        <v>142.56625366600076</v>
      </c>
      <c r="I86"/>
      <c r="J86" s="107">
        <f t="shared" si="15"/>
        <v>2.069E-2</v>
      </c>
      <c r="K86" s="12"/>
      <c r="M86"/>
    </row>
    <row r="87" spans="1:13" x14ac:dyDescent="0.25">
      <c r="A87" s="21">
        <v>38020</v>
      </c>
      <c r="B87" s="22">
        <v>1074.82</v>
      </c>
      <c r="C87" s="12"/>
      <c r="D87" s="12"/>
      <c r="E87" s="23">
        <f t="shared" si="12"/>
        <v>93.466672464020164</v>
      </c>
      <c r="F87" s="90">
        <f t="shared" si="13"/>
        <v>1.8169072789965934E-2</v>
      </c>
      <c r="G87" s="24"/>
      <c r="H87">
        <f t="shared" si="14"/>
        <v>142.76416457686912</v>
      </c>
      <c r="I87"/>
      <c r="J87" s="107">
        <f t="shared" si="15"/>
        <v>2.069E-2</v>
      </c>
      <c r="K87" s="12"/>
      <c r="M87"/>
    </row>
    <row r="88" spans="1:13" x14ac:dyDescent="0.25">
      <c r="A88" s="21">
        <v>37991</v>
      </c>
      <c r="B88" s="22">
        <v>1055.6400000000001</v>
      </c>
      <c r="C88" s="12"/>
      <c r="D88" s="12"/>
      <c r="E88" s="23">
        <f t="shared" si="12"/>
        <v>91.798773859733046</v>
      </c>
      <c r="F88" s="90">
        <f t="shared" si="13"/>
        <v>1.6935437257962427E-2</v>
      </c>
      <c r="G88" s="24"/>
      <c r="H88">
        <f t="shared" si="14"/>
        <v>140.21655969736901</v>
      </c>
      <c r="I88"/>
      <c r="J88" s="107">
        <f t="shared" si="15"/>
        <v>2.069E-2</v>
      </c>
      <c r="K88" s="12"/>
      <c r="M88"/>
    </row>
    <row r="89" spans="1:13" x14ac:dyDescent="0.25">
      <c r="A89" s="21">
        <v>37958</v>
      </c>
      <c r="B89" s="22">
        <v>1038.06</v>
      </c>
      <c r="C89" s="12"/>
      <c r="D89" s="12"/>
      <c r="E89" s="23">
        <f t="shared" si="12"/>
        <v>90.270011739640836</v>
      </c>
      <c r="F89" s="90">
        <f t="shared" si="13"/>
        <v>4.9234345782584343E-2</v>
      </c>
      <c r="G89" s="24"/>
      <c r="H89">
        <f t="shared" si="14"/>
        <v>137.88147660135161</v>
      </c>
      <c r="I89"/>
      <c r="J89" s="107">
        <f>0.02341</f>
        <v>2.341E-2</v>
      </c>
      <c r="K89" s="12"/>
      <c r="M89"/>
    </row>
    <row r="90" spans="1:13" x14ac:dyDescent="0.25">
      <c r="A90" s="21">
        <v>37928</v>
      </c>
      <c r="B90" s="12">
        <v>989.35</v>
      </c>
      <c r="C90" s="12"/>
      <c r="D90" s="12"/>
      <c r="E90" s="23">
        <f t="shared" si="12"/>
        <v>86.034175398930387</v>
      </c>
      <c r="F90" s="90">
        <f t="shared" si="13"/>
        <v>2.7675087020246014E-2</v>
      </c>
      <c r="G90" s="24"/>
      <c r="H90">
        <f t="shared" si="14"/>
        <v>131.41151655544695</v>
      </c>
      <c r="I90"/>
      <c r="J90" s="107">
        <f t="shared" ref="J90:J100" si="16">0.02341</f>
        <v>2.341E-2</v>
      </c>
      <c r="K90" s="12"/>
      <c r="M90"/>
    </row>
    <row r="91" spans="1:13" x14ac:dyDescent="0.25">
      <c r="A91" s="21">
        <v>37897</v>
      </c>
      <c r="B91" s="12">
        <v>962.70699999999999</v>
      </c>
      <c r="C91" s="12"/>
      <c r="D91" s="12"/>
      <c r="E91" s="23">
        <f t="shared" si="12"/>
        <v>83.717292056176348</v>
      </c>
      <c r="F91" s="90">
        <f t="shared" si="13"/>
        <v>3.1479890199137106E-2</v>
      </c>
      <c r="G91" s="24"/>
      <c r="H91">
        <f t="shared" si="14"/>
        <v>127.87263038211417</v>
      </c>
      <c r="I91"/>
      <c r="J91" s="107">
        <f t="shared" si="16"/>
        <v>2.341E-2</v>
      </c>
      <c r="K91" s="12"/>
      <c r="M91"/>
    </row>
    <row r="92" spans="1:13" x14ac:dyDescent="0.25">
      <c r="A92" s="21">
        <v>37867</v>
      </c>
      <c r="B92" s="12">
        <v>933.32600000000002</v>
      </c>
      <c r="C92" s="12"/>
      <c r="D92" s="12"/>
      <c r="E92" s="23">
        <f t="shared" si="12"/>
        <v>81.162311404843692</v>
      </c>
      <c r="F92" s="90">
        <f t="shared" si="13"/>
        <v>1.8256759823345847E-2</v>
      </c>
      <c r="G92" s="24"/>
      <c r="H92">
        <f t="shared" si="14"/>
        <v>123.97006630679645</v>
      </c>
      <c r="I92"/>
      <c r="J92" s="107">
        <f t="shared" si="16"/>
        <v>2.341E-2</v>
      </c>
      <c r="K92" s="12"/>
      <c r="M92"/>
    </row>
    <row r="93" spans="1:13" x14ac:dyDescent="0.25">
      <c r="A93" s="21">
        <v>37837</v>
      </c>
      <c r="B93" s="12">
        <v>916.59199999999998</v>
      </c>
      <c r="C93" s="12"/>
      <c r="D93" s="12"/>
      <c r="E93" s="23">
        <f t="shared" si="12"/>
        <v>79.707117700769587</v>
      </c>
      <c r="F93" s="90">
        <f t="shared" si="13"/>
        <v>4.064878194437016E-2</v>
      </c>
      <c r="G93" s="24"/>
      <c r="H93">
        <f t="shared" si="14"/>
        <v>121.74735410379563</v>
      </c>
      <c r="I93"/>
      <c r="J93" s="107">
        <f t="shared" si="16"/>
        <v>2.341E-2</v>
      </c>
      <c r="K93" s="12"/>
      <c r="M93"/>
    </row>
    <row r="94" spans="1:13" x14ac:dyDescent="0.25">
      <c r="A94" s="21">
        <v>37805</v>
      </c>
      <c r="B94" s="12">
        <v>880.78899999999999</v>
      </c>
      <c r="C94" s="12"/>
      <c r="D94" s="12"/>
      <c r="E94" s="23">
        <f t="shared" si="12"/>
        <v>76.593677985999392</v>
      </c>
      <c r="F94" s="90">
        <f t="shared" si="13"/>
        <v>-6.2908621166223311E-3</v>
      </c>
      <c r="G94" s="24"/>
      <c r="H94">
        <f t="shared" si="14"/>
        <v>116.99178072002381</v>
      </c>
      <c r="I94"/>
      <c r="J94" s="107">
        <f t="shared" si="16"/>
        <v>2.341E-2</v>
      </c>
      <c r="K94" s="12"/>
      <c r="M94"/>
    </row>
    <row r="95" spans="1:13" x14ac:dyDescent="0.25">
      <c r="A95" s="21">
        <v>37775</v>
      </c>
      <c r="B95" s="12">
        <v>886.36500000000001</v>
      </c>
      <c r="C95" s="12"/>
      <c r="D95" s="12"/>
      <c r="E95" s="23">
        <f t="shared" si="12"/>
        <v>77.07856863341884</v>
      </c>
      <c r="F95" s="90">
        <f t="shared" si="13"/>
        <v>2.4094436696934007E-2</v>
      </c>
      <c r="G95" s="24"/>
      <c r="H95">
        <f t="shared" si="14"/>
        <v>117.73241913546137</v>
      </c>
      <c r="I95"/>
      <c r="J95" s="107">
        <f t="shared" si="16"/>
        <v>2.341E-2</v>
      </c>
      <c r="K95" s="12"/>
      <c r="M95"/>
    </row>
    <row r="96" spans="1:13" x14ac:dyDescent="0.25">
      <c r="A96" s="21">
        <v>37746</v>
      </c>
      <c r="B96" s="12">
        <v>865.51099999999997</v>
      </c>
      <c r="C96" s="12"/>
      <c r="D96" s="12"/>
      <c r="E96" s="23">
        <f t="shared" si="12"/>
        <v>75.265098482542712</v>
      </c>
      <c r="F96" s="90">
        <f t="shared" si="13"/>
        <v>5.2295567891958328E-2</v>
      </c>
      <c r="G96" s="24"/>
      <c r="H96">
        <f t="shared" si="14"/>
        <v>114.96246333999234</v>
      </c>
      <c r="I96"/>
      <c r="J96" s="107">
        <f t="shared" si="16"/>
        <v>2.341E-2</v>
      </c>
      <c r="K96" s="12"/>
      <c r="M96"/>
    </row>
    <row r="97" spans="1:13" x14ac:dyDescent="0.25">
      <c r="A97" s="21">
        <v>37714</v>
      </c>
      <c r="B97" s="12">
        <v>822.49800000000005</v>
      </c>
      <c r="C97" s="12"/>
      <c r="D97" s="12"/>
      <c r="E97" s="23">
        <f t="shared" si="12"/>
        <v>71.524674985868955</v>
      </c>
      <c r="F97" s="90">
        <f t="shared" si="13"/>
        <v>6.3703377993895804E-2</v>
      </c>
      <c r="G97" s="24"/>
      <c r="H97">
        <f t="shared" si="14"/>
        <v>109.24921366940113</v>
      </c>
      <c r="I97"/>
      <c r="J97" s="107">
        <f t="shared" si="16"/>
        <v>2.341E-2</v>
      </c>
      <c r="K97" s="12"/>
      <c r="M97"/>
    </row>
    <row r="98" spans="1:13" x14ac:dyDescent="0.25">
      <c r="A98" s="21">
        <v>37683</v>
      </c>
      <c r="B98" s="12">
        <v>773.24</v>
      </c>
      <c r="C98" s="12"/>
      <c r="D98" s="12"/>
      <c r="E98" s="23">
        <f t="shared" si="12"/>
        <v>67.24118439932171</v>
      </c>
      <c r="F98" s="90">
        <f t="shared" si="13"/>
        <v>2.7064649126535389E-2</v>
      </c>
      <c r="G98" s="24"/>
      <c r="H98">
        <f t="shared" si="14"/>
        <v>102.70646491265354</v>
      </c>
      <c r="I98"/>
      <c r="J98" s="107">
        <f t="shared" si="16"/>
        <v>2.341E-2</v>
      </c>
      <c r="K98" s="12"/>
      <c r="M98"/>
    </row>
    <row r="99" spans="1:13" s="6" customFormat="1" x14ac:dyDescent="0.25">
      <c r="A99" s="13">
        <v>37655</v>
      </c>
      <c r="B99" s="15">
        <v>752.86400000000003</v>
      </c>
      <c r="C99" s="15"/>
      <c r="D99" s="15"/>
      <c r="E99" s="16">
        <f t="shared" si="12"/>
        <v>65.469281273098829</v>
      </c>
      <c r="F99" s="89">
        <f t="shared" si="13"/>
        <v>-1.9041588162787559E-2</v>
      </c>
      <c r="G99" s="84">
        <f>AVERAGE(F99:F134)</f>
        <v>-1.5342432609015081E-2</v>
      </c>
      <c r="H99" s="6">
        <f>E99/E$99*100</f>
        <v>100</v>
      </c>
      <c r="I99" s="6">
        <f t="shared" ref="I99:I133" si="17">E99/E$134*100</f>
        <v>52.576504602148134</v>
      </c>
      <c r="J99" s="107">
        <f t="shared" si="16"/>
        <v>2.341E-2</v>
      </c>
      <c r="K99" s="15">
        <f>AVERAGE(J99:J134)</f>
        <v>3.9232777777777769E-2</v>
      </c>
    </row>
    <row r="100" spans="1:13" x14ac:dyDescent="0.25">
      <c r="A100" s="21">
        <v>37624</v>
      </c>
      <c r="B100" s="12">
        <v>767.47799999999995</v>
      </c>
      <c r="C100" s="12"/>
      <c r="D100" s="12"/>
      <c r="E100" s="23">
        <f t="shared" si="12"/>
        <v>66.740119135614577</v>
      </c>
      <c r="F100" s="90">
        <f t="shared" si="13"/>
        <v>-5.4081002567303971E-2</v>
      </c>
      <c r="G100" s="24"/>
      <c r="I100">
        <f t="shared" si="17"/>
        <v>53.597078089864091</v>
      </c>
      <c r="J100" s="107">
        <f t="shared" si="16"/>
        <v>2.341E-2</v>
      </c>
      <c r="K100" s="12"/>
      <c r="M100"/>
    </row>
    <row r="101" spans="1:13" x14ac:dyDescent="0.25">
      <c r="A101" s="21">
        <v>37593</v>
      </c>
      <c r="B101" s="12">
        <v>811.35699999999997</v>
      </c>
      <c r="C101" s="12"/>
      <c r="D101" s="12"/>
      <c r="E101" s="23">
        <f t="shared" si="12"/>
        <v>70.555850254358873</v>
      </c>
      <c r="F101" s="90">
        <f t="shared" si="13"/>
        <v>-2.4534603565434576E-2</v>
      </c>
      <c r="G101" s="24"/>
      <c r="I101">
        <f t="shared" si="17"/>
        <v>56.66138246015894</v>
      </c>
      <c r="J101" s="107">
        <f>0.03302</f>
        <v>3.3020000000000001E-2</v>
      </c>
      <c r="K101" s="12"/>
      <c r="M101"/>
    </row>
    <row r="102" spans="1:13" x14ac:dyDescent="0.25">
      <c r="A102" s="21">
        <v>37564</v>
      </c>
      <c r="B102" s="12">
        <v>831.76400000000001</v>
      </c>
      <c r="C102" s="12"/>
      <c r="D102" s="12"/>
      <c r="E102" s="23">
        <f t="shared" si="12"/>
        <v>72.330449149963044</v>
      </c>
      <c r="F102" s="90">
        <f t="shared" si="13"/>
        <v>4.1195210645236013E-2</v>
      </c>
      <c r="G102" s="24"/>
      <c r="I102">
        <f t="shared" si="17"/>
        <v>58.086512004692935</v>
      </c>
      <c r="J102" s="107">
        <f t="shared" ref="J102:J112" si="18">0.03302</f>
        <v>3.3020000000000001E-2</v>
      </c>
      <c r="K102" s="12"/>
      <c r="M102"/>
    </row>
    <row r="103" spans="1:13" x14ac:dyDescent="0.25">
      <c r="A103" s="21">
        <v>37532</v>
      </c>
      <c r="B103" s="12">
        <v>798.85500000000002</v>
      </c>
      <c r="C103" s="12"/>
      <c r="D103" s="12"/>
      <c r="E103" s="23">
        <f t="shared" si="12"/>
        <v>69.468672550980486</v>
      </c>
      <c r="F103" s="90">
        <f t="shared" si="13"/>
        <v>6.4865974489231482E-2</v>
      </c>
      <c r="G103" s="24"/>
      <c r="I103">
        <f t="shared" si="17"/>
        <v>55.788301185803881</v>
      </c>
      <c r="J103" s="107">
        <f t="shared" si="18"/>
        <v>3.3020000000000001E-2</v>
      </c>
      <c r="K103" s="12"/>
      <c r="M103"/>
    </row>
    <row r="104" spans="1:13" x14ac:dyDescent="0.25">
      <c r="A104" s="21">
        <v>37502</v>
      </c>
      <c r="B104" s="12">
        <v>750.19299999999998</v>
      </c>
      <c r="C104" s="12"/>
      <c r="D104" s="12"/>
      <c r="E104" s="23">
        <f t="shared" si="12"/>
        <v>65.237010304795859</v>
      </c>
      <c r="F104" s="90">
        <f t="shared" si="13"/>
        <v>-9.2469312184033758E-2</v>
      </c>
      <c r="G104" s="24"/>
      <c r="I104">
        <f t="shared" si="17"/>
        <v>52.389974440269846</v>
      </c>
      <c r="J104" s="107">
        <f t="shared" si="18"/>
        <v>3.3020000000000001E-2</v>
      </c>
      <c r="K104" s="12"/>
      <c r="M104"/>
    </row>
    <row r="105" spans="1:13" x14ac:dyDescent="0.25">
      <c r="A105" s="21">
        <v>37473</v>
      </c>
      <c r="B105" s="12">
        <v>826.63099999999997</v>
      </c>
      <c r="C105" s="12"/>
      <c r="D105" s="12"/>
      <c r="E105" s="23">
        <f t="shared" si="12"/>
        <v>71.884081916605069</v>
      </c>
      <c r="F105" s="90">
        <f t="shared" si="13"/>
        <v>3.8749978009384289E-2</v>
      </c>
      <c r="G105" s="24"/>
      <c r="I105">
        <f t="shared" si="17"/>
        <v>57.728047264550185</v>
      </c>
      <c r="J105" s="107">
        <f t="shared" si="18"/>
        <v>3.3020000000000001E-2</v>
      </c>
      <c r="K105" s="12"/>
      <c r="M105"/>
    </row>
    <row r="106" spans="1:13" x14ac:dyDescent="0.25">
      <c r="A106" s="21">
        <v>37440</v>
      </c>
      <c r="B106" s="12">
        <v>795.79399999999998</v>
      </c>
      <c r="C106" s="12"/>
      <c r="D106" s="12"/>
      <c r="E106" s="23">
        <f t="shared" si="12"/>
        <v>69.202487064654989</v>
      </c>
      <c r="F106" s="90">
        <f t="shared" si="13"/>
        <v>-9.3184589263534456E-2</v>
      </c>
      <c r="G106" s="24"/>
      <c r="I106">
        <f t="shared" si="17"/>
        <v>55.574535245890203</v>
      </c>
      <c r="J106" s="107">
        <f t="shared" si="18"/>
        <v>3.3020000000000001E-2</v>
      </c>
      <c r="K106" s="12"/>
      <c r="M106"/>
    </row>
    <row r="107" spans="1:13" x14ac:dyDescent="0.25">
      <c r="A107" s="21">
        <v>37410</v>
      </c>
      <c r="B107" s="12">
        <v>877.57</v>
      </c>
      <c r="C107" s="12"/>
      <c r="D107" s="12"/>
      <c r="E107" s="23">
        <f t="shared" si="12"/>
        <v>76.31375277185964</v>
      </c>
      <c r="F107" s="90">
        <f t="shared" si="13"/>
        <v>-9.3276106657353974E-2</v>
      </c>
      <c r="G107" s="24"/>
      <c r="I107">
        <f t="shared" si="17"/>
        <v>61.285389052613937</v>
      </c>
      <c r="J107" s="107">
        <f t="shared" si="18"/>
        <v>3.3020000000000001E-2</v>
      </c>
      <c r="K107" s="12"/>
      <c r="M107"/>
    </row>
    <row r="108" spans="1:13" x14ac:dyDescent="0.25">
      <c r="A108" s="21">
        <v>37379</v>
      </c>
      <c r="B108" s="12">
        <v>967.84699999999998</v>
      </c>
      <c r="C108" s="12"/>
      <c r="D108" s="12"/>
      <c r="E108" s="23">
        <f t="shared" si="12"/>
        <v>84.16426801165268</v>
      </c>
      <c r="F108" s="90">
        <f t="shared" si="13"/>
        <v>-4.7794590203548148E-3</v>
      </c>
      <c r="G108" s="24"/>
      <c r="I108">
        <f t="shared" si="17"/>
        <v>67.589912985180945</v>
      </c>
      <c r="J108" s="107">
        <f t="shared" si="18"/>
        <v>3.3020000000000001E-2</v>
      </c>
      <c r="K108" s="12"/>
      <c r="M108"/>
    </row>
    <row r="109" spans="1:13" x14ac:dyDescent="0.25">
      <c r="A109" s="21">
        <v>37349</v>
      </c>
      <c r="B109" s="12">
        <v>972.495</v>
      </c>
      <c r="C109" s="12"/>
      <c r="D109" s="12"/>
      <c r="E109" s="23">
        <f t="shared" si="12"/>
        <v>84.568459498239051</v>
      </c>
      <c r="F109" s="90">
        <f t="shared" si="13"/>
        <v>-2.7262788434320062E-2</v>
      </c>
      <c r="G109" s="24"/>
      <c r="I109">
        <f t="shared" si="17"/>
        <v>67.914507591100175</v>
      </c>
      <c r="J109" s="107">
        <f t="shared" si="18"/>
        <v>3.3020000000000001E-2</v>
      </c>
      <c r="K109" s="12"/>
      <c r="M109"/>
    </row>
    <row r="110" spans="1:13" x14ac:dyDescent="0.25">
      <c r="A110" s="21">
        <v>37319</v>
      </c>
      <c r="B110" s="12">
        <v>999.75099999999998</v>
      </c>
      <c r="C110" s="12"/>
      <c r="D110" s="12"/>
      <c r="E110" s="23">
        <f t="shared" si="12"/>
        <v>86.938649506500269</v>
      </c>
      <c r="F110" s="90">
        <f t="shared" si="13"/>
        <v>1.939473657377655E-2</v>
      </c>
      <c r="G110" s="24"/>
      <c r="I110">
        <f t="shared" si="17"/>
        <v>69.817939299132632</v>
      </c>
      <c r="J110" s="107">
        <f t="shared" si="18"/>
        <v>3.3020000000000001E-2</v>
      </c>
      <c r="K110" s="12"/>
      <c r="M110"/>
    </row>
    <row r="111" spans="1:13" x14ac:dyDescent="0.25">
      <c r="A111" s="21">
        <v>37291</v>
      </c>
      <c r="B111" s="12">
        <v>980.73</v>
      </c>
      <c r="C111" s="12"/>
      <c r="D111" s="12"/>
      <c r="E111" s="23">
        <f t="shared" si="12"/>
        <v>85.284577590330017</v>
      </c>
      <c r="F111" s="90">
        <f t="shared" si="13"/>
        <v>1.3733094628733289E-2</v>
      </c>
      <c r="G111" s="24"/>
      <c r="I111">
        <f t="shared" si="17"/>
        <v>68.489601519616755</v>
      </c>
      <c r="J111" s="107">
        <f t="shared" si="18"/>
        <v>3.3020000000000001E-2</v>
      </c>
      <c r="K111" s="12"/>
      <c r="M111"/>
    </row>
    <row r="112" spans="1:13" x14ac:dyDescent="0.25">
      <c r="A112" s="21">
        <v>37259</v>
      </c>
      <c r="B112" s="12">
        <v>967.44399999999996</v>
      </c>
      <c r="C112" s="12"/>
      <c r="D112" s="12"/>
      <c r="E112" s="23">
        <f t="shared" si="12"/>
        <v>84.129223009696062</v>
      </c>
      <c r="F112" s="90">
        <f t="shared" si="13"/>
        <v>-3.9214245280208115E-2</v>
      </c>
      <c r="G112" s="24"/>
      <c r="I112">
        <f t="shared" si="17"/>
        <v>67.5617693478777</v>
      </c>
      <c r="J112" s="107">
        <f t="shared" si="18"/>
        <v>3.3020000000000001E-2</v>
      </c>
      <c r="K112" s="12"/>
      <c r="M112"/>
    </row>
    <row r="113" spans="1:13" x14ac:dyDescent="0.25">
      <c r="A113" s="21">
        <v>37228</v>
      </c>
      <c r="B113" s="22">
        <v>1006.93</v>
      </c>
      <c r="C113" s="12"/>
      <c r="D113" s="12"/>
      <c r="E113" s="23">
        <f t="shared" si="12"/>
        <v>87.562937519022555</v>
      </c>
      <c r="F113" s="90">
        <f t="shared" si="13"/>
        <v>9.0206908714856038E-3</v>
      </c>
      <c r="G113" s="24"/>
      <c r="I113">
        <f t="shared" si="17"/>
        <v>70.319287120968738</v>
      </c>
      <c r="J113" s="107">
        <f>0.04406</f>
        <v>4.4060000000000002E-2</v>
      </c>
      <c r="K113" s="12"/>
      <c r="M113"/>
    </row>
    <row r="114" spans="1:13" x14ac:dyDescent="0.25">
      <c r="A114" s="21">
        <v>37200</v>
      </c>
      <c r="B114" s="12">
        <v>997.928</v>
      </c>
      <c r="C114" s="12"/>
      <c r="D114" s="12"/>
      <c r="E114" s="23">
        <f t="shared" si="12"/>
        <v>86.780120874820639</v>
      </c>
      <c r="F114" s="90">
        <f t="shared" si="13"/>
        <v>3.8656851102273571E-2</v>
      </c>
      <c r="G114" s="24"/>
      <c r="I114">
        <f t="shared" si="17"/>
        <v>69.690629495649262</v>
      </c>
      <c r="J114" s="107">
        <f t="shared" ref="J114:J136" si="19">0.04406</f>
        <v>4.4060000000000002E-2</v>
      </c>
      <c r="K114" s="12"/>
      <c r="M114"/>
    </row>
    <row r="115" spans="1:13" x14ac:dyDescent="0.25">
      <c r="A115" s="21">
        <v>37167</v>
      </c>
      <c r="B115" s="12">
        <v>960.78700000000003</v>
      </c>
      <c r="C115" s="12"/>
      <c r="D115" s="12"/>
      <c r="E115" s="23">
        <f t="shared" si="12"/>
        <v>83.550328275142391</v>
      </c>
      <c r="F115" s="90">
        <f t="shared" si="13"/>
        <v>3.0534613152794376E-2</v>
      </c>
      <c r="G115" s="24"/>
      <c r="I115">
        <f t="shared" si="17"/>
        <v>67.096875567412042</v>
      </c>
      <c r="J115" s="107">
        <f t="shared" si="19"/>
        <v>4.4060000000000002E-2</v>
      </c>
      <c r="K115" s="12"/>
      <c r="M115"/>
    </row>
    <row r="116" spans="1:13" x14ac:dyDescent="0.25">
      <c r="A116" s="21">
        <v>37137</v>
      </c>
      <c r="B116" s="12">
        <v>932.31899999999996</v>
      </c>
      <c r="C116" s="12"/>
      <c r="D116" s="12"/>
      <c r="E116" s="23">
        <f t="shared" si="12"/>
        <v>81.074742380103473</v>
      </c>
      <c r="F116" s="90">
        <f t="shared" si="13"/>
        <v>-8.3022041249889433E-2</v>
      </c>
      <c r="G116" s="24"/>
      <c r="I116">
        <f t="shared" si="17"/>
        <v>65.10880344148498</v>
      </c>
      <c r="J116" s="107">
        <f t="shared" si="19"/>
        <v>4.4060000000000002E-2</v>
      </c>
      <c r="K116" s="12"/>
      <c r="M116"/>
    </row>
    <row r="117" spans="1:13" x14ac:dyDescent="0.25">
      <c r="A117" s="21">
        <v>37106</v>
      </c>
      <c r="B117" s="22">
        <v>1016.73</v>
      </c>
      <c r="C117" s="12"/>
      <c r="D117" s="12"/>
      <c r="E117" s="23">
        <f t="shared" si="12"/>
        <v>88.415148484716724</v>
      </c>
      <c r="F117" s="90">
        <f t="shared" si="13"/>
        <v>-6.1165129227956583E-2</v>
      </c>
      <c r="G117" s="24"/>
      <c r="I117">
        <f t="shared" si="17"/>
        <v>71.003673338268356</v>
      </c>
      <c r="J117" s="107">
        <f t="shared" si="19"/>
        <v>4.4060000000000002E-2</v>
      </c>
      <c r="K117" s="12"/>
      <c r="M117"/>
    </row>
    <row r="118" spans="1:13" x14ac:dyDescent="0.25">
      <c r="A118" s="21">
        <v>37075</v>
      </c>
      <c r="B118" s="22">
        <v>1082.97</v>
      </c>
      <c r="C118" s="12"/>
      <c r="D118" s="12"/>
      <c r="E118" s="23">
        <f t="shared" si="12"/>
        <v>94.175398930388283</v>
      </c>
      <c r="F118" s="90">
        <f t="shared" si="13"/>
        <v>-1.1356478396216896E-2</v>
      </c>
      <c r="G118" s="24"/>
      <c r="I118">
        <f t="shared" si="17"/>
        <v>75.629565484587346</v>
      </c>
      <c r="J118" s="107">
        <f t="shared" si="19"/>
        <v>4.4060000000000002E-2</v>
      </c>
      <c r="K118" s="12"/>
      <c r="M118"/>
    </row>
    <row r="119" spans="1:13" x14ac:dyDescent="0.25">
      <c r="A119" s="21">
        <v>37046</v>
      </c>
      <c r="B119" s="22">
        <v>1095.4100000000001</v>
      </c>
      <c r="C119" s="12"/>
      <c r="D119" s="12"/>
      <c r="E119" s="23">
        <f t="shared" si="12"/>
        <v>95.257185095004132</v>
      </c>
      <c r="F119" s="90">
        <f t="shared" si="13"/>
        <v>-4.2431924472223548E-2</v>
      </c>
      <c r="G119" s="24"/>
      <c r="I119">
        <f t="shared" si="17"/>
        <v>76.498316968588071</v>
      </c>
      <c r="J119" s="107">
        <f t="shared" si="19"/>
        <v>4.4060000000000002E-2</v>
      </c>
      <c r="K119" s="12"/>
      <c r="M119"/>
    </row>
    <row r="120" spans="1:13" x14ac:dyDescent="0.25">
      <c r="A120" s="21">
        <v>37014</v>
      </c>
      <c r="B120" s="22">
        <v>1143.95</v>
      </c>
      <c r="C120" s="12"/>
      <c r="D120" s="12"/>
      <c r="E120" s="23">
        <f t="shared" si="12"/>
        <v>99.478238184268889</v>
      </c>
      <c r="F120" s="90">
        <f t="shared" si="13"/>
        <v>-8.5370081469924308E-3</v>
      </c>
      <c r="G120" s="24"/>
      <c r="I120">
        <f t="shared" si="17"/>
        <v>79.888123804070005</v>
      </c>
      <c r="J120" s="107">
        <f t="shared" si="19"/>
        <v>4.4060000000000002E-2</v>
      </c>
      <c r="K120" s="12"/>
      <c r="M120"/>
    </row>
    <row r="121" spans="1:13" x14ac:dyDescent="0.25">
      <c r="A121" s="21">
        <v>36984</v>
      </c>
      <c r="B121" s="22">
        <v>1153.8</v>
      </c>
      <c r="C121" s="12"/>
      <c r="D121" s="12"/>
      <c r="E121" s="23">
        <f t="shared" si="12"/>
        <v>100.33479716509413</v>
      </c>
      <c r="F121" s="90">
        <f t="shared" si="13"/>
        <v>9.8313216311921803E-2</v>
      </c>
      <c r="G121" s="24"/>
      <c r="I121">
        <f t="shared" si="17"/>
        <v>80.576001787784406</v>
      </c>
      <c r="J121" s="107">
        <f t="shared" si="19"/>
        <v>4.4060000000000002E-2</v>
      </c>
      <c r="K121" s="12"/>
      <c r="M121"/>
    </row>
    <row r="122" spans="1:13" x14ac:dyDescent="0.25">
      <c r="A122" s="21">
        <v>36955</v>
      </c>
      <c r="B122" s="22">
        <v>1050.52</v>
      </c>
      <c r="C122" s="12"/>
      <c r="D122" s="12"/>
      <c r="E122" s="23">
        <f t="shared" si="12"/>
        <v>91.353537110309134</v>
      </c>
      <c r="F122" s="90">
        <f t="shared" si="13"/>
        <v>-7.0517244430288062E-2</v>
      </c>
      <c r="G122" s="24"/>
      <c r="I122">
        <f t="shared" si="17"/>
        <v>73.363409081386095</v>
      </c>
      <c r="J122" s="107">
        <f t="shared" si="19"/>
        <v>4.4060000000000002E-2</v>
      </c>
      <c r="K122" s="12"/>
      <c r="M122"/>
    </row>
    <row r="123" spans="1:13" x14ac:dyDescent="0.25">
      <c r="A123" s="21">
        <v>36927</v>
      </c>
      <c r="B123" s="22">
        <v>1130.22</v>
      </c>
      <c r="C123" s="12"/>
      <c r="D123" s="12"/>
      <c r="E123" s="23">
        <f t="shared" si="12"/>
        <v>98.284273229270838</v>
      </c>
      <c r="F123" s="90">
        <f t="shared" si="13"/>
        <v>-8.1084596934834829E-2</v>
      </c>
      <c r="G123" s="24"/>
      <c r="I123">
        <f t="shared" si="17"/>
        <v>78.929284746567589</v>
      </c>
      <c r="J123" s="107">
        <f t="shared" si="19"/>
        <v>4.4060000000000002E-2</v>
      </c>
      <c r="K123" s="12"/>
      <c r="M123"/>
    </row>
    <row r="124" spans="1:13" x14ac:dyDescent="0.25">
      <c r="A124" s="21">
        <v>36894</v>
      </c>
      <c r="B124" s="22">
        <v>1229.95</v>
      </c>
      <c r="C124" s="12"/>
      <c r="D124" s="12"/>
      <c r="E124" s="23">
        <f t="shared" si="12"/>
        <v>106.95682420974826</v>
      </c>
      <c r="F124" s="90">
        <f t="shared" si="13"/>
        <v>2.3363591736211387E-2</v>
      </c>
      <c r="G124" s="24"/>
      <c r="I124">
        <f t="shared" si="17"/>
        <v>85.89396203751555</v>
      </c>
      <c r="J124" s="107">
        <f t="shared" si="19"/>
        <v>4.4060000000000002E-2</v>
      </c>
      <c r="K124" s="12"/>
      <c r="M124"/>
    </row>
    <row r="125" spans="1:13" x14ac:dyDescent="0.25">
      <c r="A125" s="21">
        <v>36864</v>
      </c>
      <c r="B125" s="22">
        <v>1201.8699999999999</v>
      </c>
      <c r="C125" s="12"/>
      <c r="D125" s="12"/>
      <c r="E125" s="23">
        <f t="shared" si="12"/>
        <v>104.51497891212659</v>
      </c>
      <c r="F125" s="90">
        <f t="shared" si="13"/>
        <v>-7.153891270765933E-3</v>
      </c>
      <c r="G125" s="24"/>
      <c r="I125">
        <f t="shared" si="17"/>
        <v>83.932986018967256</v>
      </c>
      <c r="J125" s="107">
        <f t="shared" si="19"/>
        <v>4.4060000000000002E-2</v>
      </c>
      <c r="K125" s="12"/>
      <c r="M125"/>
    </row>
    <row r="126" spans="1:13" x14ac:dyDescent="0.25">
      <c r="A126" s="21">
        <v>36833</v>
      </c>
      <c r="B126" s="22">
        <v>1210.53</v>
      </c>
      <c r="C126" s="12"/>
      <c r="D126" s="12"/>
      <c r="E126" s="23">
        <f t="shared" si="12"/>
        <v>105.26805513283186</v>
      </c>
      <c r="F126" s="90">
        <f t="shared" si="13"/>
        <v>-6.3977359716068549E-2</v>
      </c>
      <c r="G126" s="24"/>
      <c r="I126">
        <f t="shared" si="17"/>
        <v>84.537759962009588</v>
      </c>
      <c r="J126" s="107">
        <f t="shared" si="19"/>
        <v>4.4060000000000002E-2</v>
      </c>
      <c r="K126" s="12"/>
      <c r="M126"/>
    </row>
    <row r="127" spans="1:13" x14ac:dyDescent="0.25">
      <c r="A127" s="21">
        <v>36802</v>
      </c>
      <c r="B127" s="22">
        <v>1293.27</v>
      </c>
      <c r="C127" s="12"/>
      <c r="D127" s="12"/>
      <c r="E127" s="23">
        <f t="shared" si="12"/>
        <v>112.46315057176399</v>
      </c>
      <c r="F127" s="90">
        <f t="shared" si="13"/>
        <v>-1.0686637495792572E-2</v>
      </c>
      <c r="G127" s="24"/>
      <c r="I127">
        <f t="shared" si="17"/>
        <v>90.315935025210564</v>
      </c>
      <c r="J127" s="107">
        <f t="shared" si="19"/>
        <v>4.4060000000000002E-2</v>
      </c>
      <c r="K127" s="12"/>
      <c r="M127"/>
    </row>
    <row r="128" spans="1:13" x14ac:dyDescent="0.25">
      <c r="A128" s="21">
        <v>36773</v>
      </c>
      <c r="B128" s="22">
        <v>1307.24</v>
      </c>
      <c r="C128" s="12"/>
      <c r="D128" s="12"/>
      <c r="E128" s="23">
        <f t="shared" si="12"/>
        <v>113.67798599939127</v>
      </c>
      <c r="F128" s="90">
        <f t="shared" si="13"/>
        <v>-6.3011145754936937E-2</v>
      </c>
      <c r="G128" s="24"/>
      <c r="I128">
        <f t="shared" si="17"/>
        <v>91.29153456150398</v>
      </c>
      <c r="J128" s="107">
        <f t="shared" si="19"/>
        <v>4.4060000000000002E-2</v>
      </c>
      <c r="K128" s="12"/>
      <c r="M128"/>
    </row>
    <row r="129" spans="1:13" x14ac:dyDescent="0.25">
      <c r="A129" s="21">
        <v>36741</v>
      </c>
      <c r="B129" s="22">
        <v>1395.15</v>
      </c>
      <c r="C129" s="12"/>
      <c r="D129" s="12"/>
      <c r="E129" s="23">
        <f t="shared" si="12"/>
        <v>121.32266620287839</v>
      </c>
      <c r="F129" s="90">
        <f t="shared" si="13"/>
        <v>4.0279465823596539E-2</v>
      </c>
      <c r="G129" s="24"/>
      <c r="I129">
        <f t="shared" si="17"/>
        <v>97.430758271994648</v>
      </c>
      <c r="J129" s="107">
        <f t="shared" si="19"/>
        <v>4.4060000000000002E-2</v>
      </c>
      <c r="K129" s="12"/>
      <c r="M129"/>
    </row>
    <row r="130" spans="1:13" x14ac:dyDescent="0.25">
      <c r="A130" s="21">
        <v>36710</v>
      </c>
      <c r="B130" s="22">
        <v>1341.13</v>
      </c>
      <c r="C130" s="12"/>
      <c r="D130" s="12"/>
      <c r="E130" s="23">
        <f t="shared" si="12"/>
        <v>116.62507065524588</v>
      </c>
      <c r="F130" s="90">
        <f t="shared" si="13"/>
        <v>-2.6558371802688496E-2</v>
      </c>
      <c r="G130" s="24"/>
      <c r="I130">
        <f t="shared" si="17"/>
        <v>93.658253837451284</v>
      </c>
      <c r="J130" s="107">
        <f t="shared" si="19"/>
        <v>4.4060000000000002E-2</v>
      </c>
      <c r="K130" s="12"/>
      <c r="M130"/>
    </row>
    <row r="131" spans="1:13" x14ac:dyDescent="0.25">
      <c r="A131" s="21">
        <v>36682</v>
      </c>
      <c r="B131" s="22">
        <v>1377.72</v>
      </c>
      <c r="C131" s="12"/>
      <c r="D131" s="12"/>
      <c r="E131" s="23">
        <f t="shared" si="12"/>
        <v>119.80694812817949</v>
      </c>
      <c r="F131" s="90">
        <f t="shared" si="13"/>
        <v>-8.9628681177977843E-3</v>
      </c>
      <c r="G131" s="24"/>
      <c r="I131">
        <f t="shared" si="17"/>
        <v>96.213528499797476</v>
      </c>
      <c r="J131" s="107">
        <f t="shared" si="19"/>
        <v>4.4060000000000002E-2</v>
      </c>
      <c r="K131" s="12"/>
      <c r="M131"/>
    </row>
    <row r="132" spans="1:13" x14ac:dyDescent="0.25">
      <c r="A132" s="21">
        <v>36649</v>
      </c>
      <c r="B132" s="22">
        <v>1390.18</v>
      </c>
      <c r="C132" s="12"/>
      <c r="D132" s="12"/>
      <c r="E132" s="23">
        <f t="shared" ref="E132:E149" si="20">(B132/B$149*100)</f>
        <v>120.89047349884778</v>
      </c>
      <c r="F132" s="90">
        <f t="shared" si="13"/>
        <v>8.7364128463001123E-3</v>
      </c>
      <c r="G132" s="24"/>
      <c r="I132">
        <f t="shared" si="17"/>
        <v>97.083676690364129</v>
      </c>
      <c r="J132" s="107">
        <f t="shared" si="19"/>
        <v>4.4060000000000002E-2</v>
      </c>
      <c r="K132" s="12"/>
      <c r="M132"/>
    </row>
    <row r="133" spans="1:13" x14ac:dyDescent="0.25">
      <c r="A133" s="21">
        <v>36619</v>
      </c>
      <c r="B133" s="22">
        <v>1378.14</v>
      </c>
      <c r="C133" s="12"/>
      <c r="D133" s="12"/>
      <c r="E133" s="23">
        <f t="shared" si="20"/>
        <v>119.84347145528066</v>
      </c>
      <c r="F133" s="90">
        <f t="shared" ref="F133:F148" si="21">(E133/E134-1)</f>
        <v>-3.7571406623182479E-2</v>
      </c>
      <c r="G133" s="24"/>
      <c r="I133">
        <f t="shared" si="17"/>
        <v>96.24285933768175</v>
      </c>
      <c r="J133" s="107">
        <f t="shared" si="19"/>
        <v>4.4060000000000002E-2</v>
      </c>
      <c r="K133" s="12"/>
      <c r="M133"/>
    </row>
    <row r="134" spans="1:13" s="6" customFormat="1" x14ac:dyDescent="0.25">
      <c r="A134" s="13">
        <v>36588</v>
      </c>
      <c r="B134" s="14">
        <v>1431.94</v>
      </c>
      <c r="C134" s="15"/>
      <c r="D134" s="15"/>
      <c r="E134" s="16">
        <f t="shared" si="20"/>
        <v>124.52193573633636</v>
      </c>
      <c r="F134" s="89">
        <f t="shared" si="21"/>
        <v>4.4708388659477905E-2</v>
      </c>
      <c r="G134" s="84">
        <f>AVERAGE(F134:F148)</f>
        <v>1.5446022603781747E-2</v>
      </c>
      <c r="H134" s="11">
        <f t="shared" ref="H134:H148" si="22">E134/E$149*100</f>
        <v>124.52193573633636</v>
      </c>
      <c r="I134" s="6">
        <f>E134/E$134*100</f>
        <v>100</v>
      </c>
      <c r="J134" s="107">
        <f t="shared" si="19"/>
        <v>4.4060000000000002E-2</v>
      </c>
      <c r="K134" s="15">
        <f>AVERAGE(J134:J149)</f>
        <v>3.1133125000000008E-2</v>
      </c>
    </row>
    <row r="135" spans="1:13" x14ac:dyDescent="0.25">
      <c r="A135" s="21">
        <v>36559</v>
      </c>
      <c r="B135" s="22">
        <v>1370.66</v>
      </c>
      <c r="C135" s="12"/>
      <c r="D135" s="12"/>
      <c r="E135" s="23">
        <f t="shared" si="20"/>
        <v>119.1930083916692</v>
      </c>
      <c r="F135" s="90">
        <f t="shared" si="21"/>
        <v>1.0565275412325992E-2</v>
      </c>
      <c r="G135" s="24"/>
      <c r="H135" s="1">
        <f t="shared" si="22"/>
        <v>119.1930083916692</v>
      </c>
      <c r="I135"/>
      <c r="J135" s="107">
        <f t="shared" si="19"/>
        <v>4.4060000000000002E-2</v>
      </c>
      <c r="K135" s="12"/>
      <c r="M135"/>
    </row>
    <row r="136" spans="1:13" x14ac:dyDescent="0.25">
      <c r="A136" s="21">
        <v>36528</v>
      </c>
      <c r="B136" s="22">
        <v>1356.33</v>
      </c>
      <c r="C136" s="12"/>
      <c r="D136" s="12"/>
      <c r="E136" s="23">
        <f t="shared" si="20"/>
        <v>117.94686725509804</v>
      </c>
      <c r="F136" s="90">
        <f t="shared" si="21"/>
        <v>-4.5436311044486311E-2</v>
      </c>
      <c r="G136" s="24"/>
      <c r="H136" s="1">
        <f t="shared" si="22"/>
        <v>117.94686725509804</v>
      </c>
      <c r="I136"/>
      <c r="J136" s="107">
        <f t="shared" si="19"/>
        <v>4.4060000000000002E-2</v>
      </c>
      <c r="K136" s="12"/>
      <c r="M136"/>
    </row>
    <row r="137" spans="1:13" x14ac:dyDescent="0.25">
      <c r="A137" s="21">
        <v>36497</v>
      </c>
      <c r="B137" s="22">
        <v>1420.89</v>
      </c>
      <c r="C137" s="12"/>
      <c r="D137" s="12"/>
      <c r="E137" s="23">
        <f t="shared" si="20"/>
        <v>123.5610243923649</v>
      </c>
      <c r="F137" s="90">
        <f t="shared" si="21"/>
        <v>6.8177717636445978E-2</v>
      </c>
      <c r="G137" s="24"/>
      <c r="H137" s="1">
        <f t="shared" si="22"/>
        <v>123.5610243923649</v>
      </c>
      <c r="I137"/>
      <c r="J137" s="107">
        <f>0.02815</f>
        <v>2.8150000000000001E-2</v>
      </c>
      <c r="K137" s="12"/>
      <c r="M137"/>
    </row>
    <row r="138" spans="1:13" x14ac:dyDescent="0.25">
      <c r="A138" s="21">
        <v>36467</v>
      </c>
      <c r="B138" s="22">
        <v>1330.2</v>
      </c>
      <c r="C138" s="12"/>
      <c r="D138" s="12"/>
      <c r="E138" s="23">
        <f t="shared" si="20"/>
        <v>115.67459454758901</v>
      </c>
      <c r="F138" s="90">
        <f t="shared" si="21"/>
        <v>4.4457356428335704E-2</v>
      </c>
      <c r="G138" s="24"/>
      <c r="H138" s="1">
        <f t="shared" si="22"/>
        <v>115.67459454758901</v>
      </c>
      <c r="I138"/>
      <c r="J138" s="107">
        <f t="shared" ref="J138:J149" si="23">0.02815</f>
        <v>2.8150000000000001E-2</v>
      </c>
      <c r="K138" s="12"/>
      <c r="M138"/>
    </row>
    <row r="139" spans="1:13" x14ac:dyDescent="0.25">
      <c r="A139" s="21">
        <v>36437</v>
      </c>
      <c r="B139" s="22">
        <v>1273.58</v>
      </c>
      <c r="C139" s="12"/>
      <c r="D139" s="12"/>
      <c r="E139" s="23">
        <f t="shared" si="20"/>
        <v>110.7509022131397</v>
      </c>
      <c r="F139" s="90">
        <f t="shared" si="21"/>
        <v>4.3533123028391296E-2</v>
      </c>
      <c r="G139" s="24"/>
      <c r="H139" s="1">
        <f t="shared" si="22"/>
        <v>110.7509022131397</v>
      </c>
      <c r="I139"/>
      <c r="J139" s="107">
        <f t="shared" si="23"/>
        <v>2.8150000000000001E-2</v>
      </c>
      <c r="K139" s="12"/>
      <c r="M139"/>
    </row>
    <row r="140" spans="1:13" x14ac:dyDescent="0.25">
      <c r="A140" s="21">
        <v>36406</v>
      </c>
      <c r="B140" s="22">
        <v>1220.45</v>
      </c>
      <c r="C140" s="12"/>
      <c r="D140" s="12"/>
      <c r="E140" s="23">
        <f t="shared" si="20"/>
        <v>106.13070133484064</v>
      </c>
      <c r="F140" s="90">
        <f t="shared" si="21"/>
        <v>-1.4184053440602362E-2</v>
      </c>
      <c r="G140" s="24"/>
      <c r="H140" s="1">
        <f t="shared" si="22"/>
        <v>106.13070133484064</v>
      </c>
      <c r="I140"/>
      <c r="J140" s="107">
        <f t="shared" si="23"/>
        <v>2.8150000000000001E-2</v>
      </c>
      <c r="K140" s="12"/>
      <c r="M140"/>
    </row>
    <row r="141" spans="1:13" x14ac:dyDescent="0.25">
      <c r="A141" s="21">
        <v>36375</v>
      </c>
      <c r="B141" s="22">
        <v>1238.01</v>
      </c>
      <c r="C141" s="12"/>
      <c r="D141" s="12"/>
      <c r="E141" s="23">
        <f t="shared" si="20"/>
        <v>107.65772424888038</v>
      </c>
      <c r="F141" s="90">
        <f t="shared" si="21"/>
        <v>4.3076174251641675E-3</v>
      </c>
      <c r="G141" s="24"/>
      <c r="H141" s="1">
        <f t="shared" si="22"/>
        <v>107.65772424888038</v>
      </c>
      <c r="I141"/>
      <c r="J141" s="107">
        <f t="shared" si="23"/>
        <v>2.8150000000000001E-2</v>
      </c>
      <c r="K141" s="12"/>
      <c r="M141"/>
    </row>
    <row r="142" spans="1:13" x14ac:dyDescent="0.25">
      <c r="A142" s="21">
        <v>36346</v>
      </c>
      <c r="B142" s="22">
        <v>1232.7</v>
      </c>
      <c r="C142" s="12"/>
      <c r="D142" s="12"/>
      <c r="E142" s="23">
        <f t="shared" si="20"/>
        <v>107.19596504195835</v>
      </c>
      <c r="F142" s="90">
        <f t="shared" si="21"/>
        <v>-2.5394917853923782E-2</v>
      </c>
      <c r="G142" s="24"/>
      <c r="H142" s="1">
        <f t="shared" si="22"/>
        <v>107.19596504195835</v>
      </c>
      <c r="I142"/>
      <c r="J142" s="107">
        <f t="shared" si="23"/>
        <v>2.8150000000000001E-2</v>
      </c>
      <c r="K142" s="12"/>
      <c r="M142"/>
    </row>
    <row r="143" spans="1:13" x14ac:dyDescent="0.25">
      <c r="A143" s="21">
        <v>36314</v>
      </c>
      <c r="B143" s="22">
        <v>1264.82</v>
      </c>
      <c r="C143" s="12"/>
      <c r="D143" s="12"/>
      <c r="E143" s="23">
        <f t="shared" si="20"/>
        <v>109.98912996217226</v>
      </c>
      <c r="F143" s="90">
        <f t="shared" si="21"/>
        <v>6.4125862359077912E-2</v>
      </c>
      <c r="G143" s="24"/>
      <c r="H143" s="1">
        <f t="shared" si="22"/>
        <v>109.98912996217226</v>
      </c>
      <c r="I143"/>
      <c r="J143" s="107">
        <f t="shared" si="23"/>
        <v>2.8150000000000001E-2</v>
      </c>
      <c r="K143" s="12"/>
      <c r="M143"/>
    </row>
    <row r="144" spans="1:13" x14ac:dyDescent="0.25">
      <c r="A144" s="21">
        <v>36283</v>
      </c>
      <c r="B144" s="22">
        <v>1188.5999999999999</v>
      </c>
      <c r="C144" s="12"/>
      <c r="D144" s="12"/>
      <c r="E144" s="23">
        <f t="shared" si="20"/>
        <v>103.3610156963346</v>
      </c>
      <c r="F144" s="90">
        <f t="shared" si="21"/>
        <v>-3.6056639579582717E-2</v>
      </c>
      <c r="G144" s="24"/>
      <c r="H144" s="1">
        <f t="shared" si="22"/>
        <v>103.3610156963346</v>
      </c>
      <c r="I144"/>
      <c r="J144" s="107">
        <f t="shared" si="23"/>
        <v>2.8150000000000001E-2</v>
      </c>
      <c r="K144" s="12"/>
      <c r="M144"/>
    </row>
    <row r="145" spans="1:16" x14ac:dyDescent="0.25">
      <c r="A145" s="21">
        <v>36255</v>
      </c>
      <c r="B145" s="22">
        <v>1233.06</v>
      </c>
      <c r="C145" s="12"/>
      <c r="D145" s="12"/>
      <c r="E145" s="23">
        <f t="shared" si="20"/>
        <v>107.22727075090222</v>
      </c>
      <c r="F145" s="90">
        <f t="shared" si="21"/>
        <v>3.3076961745337696E-2</v>
      </c>
      <c r="G145" s="24"/>
      <c r="H145" s="1">
        <f t="shared" si="22"/>
        <v>107.22727075090222</v>
      </c>
      <c r="I145"/>
      <c r="J145" s="107">
        <f t="shared" si="23"/>
        <v>2.8150000000000001E-2</v>
      </c>
      <c r="K145" s="12"/>
      <c r="M145"/>
    </row>
    <row r="146" spans="1:16" x14ac:dyDescent="0.25">
      <c r="A146" s="21">
        <v>36222</v>
      </c>
      <c r="B146" s="22">
        <v>1193.58</v>
      </c>
      <c r="C146" s="12"/>
      <c r="D146" s="12"/>
      <c r="E146" s="23">
        <f t="shared" si="20"/>
        <v>103.79407800339145</v>
      </c>
      <c r="F146" s="90">
        <f t="shared" si="21"/>
        <v>5.9481434797660215E-2</v>
      </c>
      <c r="G146" s="24"/>
      <c r="H146" s="1">
        <f t="shared" si="22"/>
        <v>103.79407800339145</v>
      </c>
      <c r="I146"/>
      <c r="J146" s="107">
        <f t="shared" si="23"/>
        <v>2.8150000000000001E-2</v>
      </c>
      <c r="K146" s="12"/>
      <c r="M146"/>
    </row>
    <row r="147" spans="1:16" x14ac:dyDescent="0.25">
      <c r="A147" s="21">
        <v>36194</v>
      </c>
      <c r="B147" s="22">
        <v>1126.57</v>
      </c>
      <c r="C147" s="12"/>
      <c r="D147" s="12"/>
      <c r="E147" s="23">
        <f t="shared" si="20"/>
        <v>97.966868124701065</v>
      </c>
      <c r="F147" s="90">
        <f t="shared" si="21"/>
        <v>-3.7341810009656085E-2</v>
      </c>
      <c r="G147" s="24"/>
      <c r="H147" s="1">
        <f t="shared" si="22"/>
        <v>97.966868124701065</v>
      </c>
      <c r="I147"/>
      <c r="J147" s="107">
        <f t="shared" si="23"/>
        <v>2.8150000000000001E-2</v>
      </c>
      <c r="K147" s="12"/>
      <c r="M147"/>
    </row>
    <row r="148" spans="1:16" x14ac:dyDescent="0.25">
      <c r="A148" s="21">
        <v>36164</v>
      </c>
      <c r="B148" s="22">
        <v>1170.27</v>
      </c>
      <c r="C148" s="12"/>
      <c r="D148" s="12"/>
      <c r="E148" s="23">
        <f t="shared" si="20"/>
        <v>101.76703334927606</v>
      </c>
      <c r="F148" s="90">
        <f t="shared" si="21"/>
        <v>1.7670333492760593E-2</v>
      </c>
      <c r="G148" s="24"/>
      <c r="H148" s="1">
        <f t="shared" si="22"/>
        <v>101.76703334927606</v>
      </c>
      <c r="I148"/>
      <c r="J148" s="107">
        <f t="shared" si="23"/>
        <v>2.8150000000000001E-2</v>
      </c>
      <c r="K148" s="12"/>
      <c r="M148"/>
    </row>
    <row r="149" spans="1:16" x14ac:dyDescent="0.25">
      <c r="A149" s="21">
        <v>36161</v>
      </c>
      <c r="B149" s="22">
        <v>1149.95</v>
      </c>
      <c r="C149" s="12"/>
      <c r="D149" s="12"/>
      <c r="E149" s="23">
        <f t="shared" si="20"/>
        <v>100</v>
      </c>
      <c r="F149" s="90"/>
      <c r="G149" s="24"/>
      <c r="H149" s="1">
        <f>E149/E$149*100</f>
        <v>100</v>
      </c>
      <c r="I149"/>
      <c r="J149" s="107">
        <f t="shared" si="23"/>
        <v>2.8150000000000001E-2</v>
      </c>
      <c r="K149" s="12"/>
      <c r="M149"/>
    </row>
    <row r="151" spans="1:16" x14ac:dyDescent="0.25">
      <c r="K151" t="s">
        <v>24</v>
      </c>
      <c r="L151" s="96" t="s">
        <v>26</v>
      </c>
      <c r="M151" t="s">
        <v>44</v>
      </c>
      <c r="N151" s="101" t="s">
        <v>25</v>
      </c>
      <c r="O151" s="99" t="s">
        <v>27</v>
      </c>
      <c r="P151" t="s">
        <v>42</v>
      </c>
    </row>
    <row r="152" spans="1:16" x14ac:dyDescent="0.25">
      <c r="D152" t="s">
        <v>3</v>
      </c>
      <c r="E152" s="3">
        <f>E136/E$149</f>
        <v>1.1794686725509804</v>
      </c>
      <c r="J152" s="24" t="s">
        <v>15</v>
      </c>
      <c r="K152" s="10">
        <f>E134/E149-1</f>
        <v>0.24521935736336364</v>
      </c>
      <c r="L152" s="97">
        <f>G134</f>
        <v>1.5446022603781747E-2</v>
      </c>
      <c r="M152" s="24">
        <f>(H134/H149)^(1/16)-1</f>
        <v>1.3801352926661403E-2</v>
      </c>
      <c r="N152" s="101">
        <f>STDEV(F134:F148)</f>
        <v>3.9398739963318226E-2</v>
      </c>
      <c r="O152" s="102">
        <f>(M152-P152)/N152</f>
        <v>-0.439906760710499</v>
      </c>
      <c r="P152">
        <f>K134</f>
        <v>3.1133125000000008E-2</v>
      </c>
    </row>
    <row r="153" spans="1:16" x14ac:dyDescent="0.25">
      <c r="D153" t="s">
        <v>4</v>
      </c>
      <c r="E153" s="3">
        <f>E124/E$149</f>
        <v>1.0695682420974826</v>
      </c>
      <c r="H153" t="s">
        <v>16</v>
      </c>
      <c r="J153" s="24" t="s">
        <v>17</v>
      </c>
      <c r="K153" s="10">
        <f>E99/E134-1</f>
        <v>-0.47423495397851867</v>
      </c>
      <c r="L153" s="97">
        <f>G99</f>
        <v>-1.5342432609015081E-2</v>
      </c>
      <c r="M153" s="24">
        <f>(I99/I134)^(1/36)-1</f>
        <v>-1.7699841406456085E-2</v>
      </c>
      <c r="N153" s="101">
        <f>STDEV(F99:F134)</f>
        <v>4.8594879575750594E-2</v>
      </c>
      <c r="O153" s="102">
        <f>(M153-P153)/N153</f>
        <v>-1.1715765052053733</v>
      </c>
      <c r="P153">
        <f>K99</f>
        <v>3.9232777777777769E-2</v>
      </c>
    </row>
    <row r="154" spans="1:16" x14ac:dyDescent="0.25">
      <c r="D154" t="s">
        <v>5</v>
      </c>
      <c r="E154" s="3">
        <f>E112/E$149</f>
        <v>0.84129223009696064</v>
      </c>
      <c r="H154" t="s">
        <v>18</v>
      </c>
      <c r="J154" s="24" t="s">
        <v>19</v>
      </c>
      <c r="K154" s="10">
        <f>E77/E99-1</f>
        <v>0.5531888893611594</v>
      </c>
      <c r="L154" s="97">
        <f>G77</f>
        <v>1.877405771322142E-2</v>
      </c>
      <c r="M154" s="24">
        <f>(H77/H99)^(1/23)-1</f>
        <v>1.9328340038077041E-2</v>
      </c>
      <c r="N154" s="101">
        <f>STDEV(F77:F99)</f>
        <v>2.5110943177652192E-2</v>
      </c>
      <c r="O154" s="102">
        <f>(M154-P154)/N154</f>
        <v>-0.10603064601372274</v>
      </c>
      <c r="P154">
        <f>K77</f>
        <v>2.1990869565217386E-2</v>
      </c>
    </row>
    <row r="155" spans="1:16" x14ac:dyDescent="0.25">
      <c r="D155" t="s">
        <v>6</v>
      </c>
      <c r="E155" s="3">
        <f>E100/E$149</f>
        <v>0.66740119135614573</v>
      </c>
      <c r="J155" s="24" t="s">
        <v>20</v>
      </c>
      <c r="K155" s="10">
        <f>E44/E77-1</f>
        <v>0.40911967434621244</v>
      </c>
      <c r="L155" s="97">
        <f>G44</f>
        <v>1.1189765354594317E-2</v>
      </c>
      <c r="M155" s="24">
        <f>(H27/H44)^(1/34)-1</f>
        <v>-2.4646036811459715E-2</v>
      </c>
      <c r="N155" s="101">
        <f>STDEV(F44:F77)</f>
        <v>2.5847630831572634E-2</v>
      </c>
      <c r="O155" s="102">
        <f>(M155-P155)/N155</f>
        <v>-2.0517812334855496</v>
      </c>
      <c r="P155">
        <f>K44</f>
        <v>2.8387647058823507E-2</v>
      </c>
    </row>
    <row r="156" spans="1:16" x14ac:dyDescent="0.25">
      <c r="D156" t="s">
        <v>7</v>
      </c>
      <c r="E156" s="3">
        <f>E88/E$149</f>
        <v>0.91798773859733052</v>
      </c>
      <c r="L156" s="96"/>
      <c r="M156"/>
      <c r="N156" s="101"/>
      <c r="O156" s="102"/>
    </row>
    <row r="157" spans="1:16" x14ac:dyDescent="0.25">
      <c r="D157" t="s">
        <v>8</v>
      </c>
      <c r="E157" s="3">
        <f>E76/E$149</f>
        <v>1.0023740162615766</v>
      </c>
      <c r="H157" t="s">
        <v>16</v>
      </c>
      <c r="J157" s="24" t="s">
        <v>40</v>
      </c>
      <c r="K157" s="10">
        <f>E27/E44-1</f>
        <v>-0.57192821683032513</v>
      </c>
      <c r="L157" s="97">
        <f>G27</f>
        <v>-4.0557546655330699E-2</v>
      </c>
      <c r="M157" s="24">
        <f>(H27/H44)^(1/18)-1</f>
        <v>-4.6043217561961169E-2</v>
      </c>
      <c r="N157" s="101">
        <f>STDEV(F27:F44)</f>
        <v>7.3323297854330088E-2</v>
      </c>
      <c r="O157" s="102">
        <f>(M157-P157)/N157</f>
        <v>-1.107445426917594</v>
      </c>
      <c r="P157">
        <f>K27</f>
        <v>3.5158333333333326E-2</v>
      </c>
    </row>
    <row r="158" spans="1:16" x14ac:dyDescent="0.25">
      <c r="D158" t="s">
        <v>9</v>
      </c>
      <c r="E158" s="3">
        <f>E64/E$149</f>
        <v>1.127118570372625</v>
      </c>
      <c r="H158" t="s">
        <v>18</v>
      </c>
      <c r="J158" s="24" t="s">
        <v>39</v>
      </c>
      <c r="K158" s="10">
        <f>E15/E27-1</f>
        <v>0.62952912805114059</v>
      </c>
      <c r="L158" s="97">
        <f>G15</f>
        <v>2.7646009890810581E-2</v>
      </c>
      <c r="M158" s="24">
        <f>(I15/I27)^(1/13)-1</f>
        <v>3.8275177765196622E-2</v>
      </c>
      <c r="N158" s="101">
        <f>STDEV(F15:F27)</f>
        <v>8.8773771296498466E-2</v>
      </c>
      <c r="O158" s="102">
        <f>(M158-P158)/N158</f>
        <v>0.36402584371494984</v>
      </c>
      <c r="P158" s="87">
        <f>K15</f>
        <v>5.9592307692307687E-3</v>
      </c>
    </row>
    <row r="159" spans="1:16" x14ac:dyDescent="0.25">
      <c r="D159" t="s">
        <v>10</v>
      </c>
      <c r="E159" s="3">
        <f>E52/E$149</f>
        <v>1.315196312883169</v>
      </c>
      <c r="J159" s="24" t="s">
        <v>38</v>
      </c>
      <c r="K159" s="10">
        <f>E4/E15-1</f>
        <v>0.12054220064555965</v>
      </c>
      <c r="L159" s="97">
        <f>G4</f>
        <v>1.1254383386583494E-2</v>
      </c>
      <c r="M159" s="24">
        <f>(H4/H15)^(1/12)-1</f>
        <v>9.5295090109421832E-3</v>
      </c>
      <c r="N159" s="101">
        <f>STDEV(F4:F15)</f>
        <v>5.5339888938540423E-2</v>
      </c>
      <c r="O159" s="102">
        <f>(M159-P159)/N159</f>
        <v>9.6771830355913288E-2</v>
      </c>
      <c r="P159" s="87">
        <f>K4</f>
        <v>4.1741666666666672E-3</v>
      </c>
    </row>
    <row r="160" spans="1:16" x14ac:dyDescent="0.25">
      <c r="D160" t="s">
        <v>11</v>
      </c>
      <c r="E160" s="3">
        <f>E40/E$149</f>
        <v>1.2907691638766903</v>
      </c>
    </row>
    <row r="161" spans="4:5" x14ac:dyDescent="0.25">
      <c r="D161" t="s">
        <v>12</v>
      </c>
      <c r="E161" s="3">
        <f>E28/E$149</f>
        <v>0.73374407582938383</v>
      </c>
    </row>
    <row r="162" spans="4:5" x14ac:dyDescent="0.25">
      <c r="D162" t="s">
        <v>13</v>
      </c>
      <c r="E162" s="3">
        <f>E16/E$149</f>
        <v>0.99566068089916948</v>
      </c>
    </row>
    <row r="163" spans="4:5" x14ac:dyDescent="0.25">
      <c r="D163" t="s">
        <v>14</v>
      </c>
      <c r="E163" s="3">
        <f>E4/E$149</f>
        <v>1.1199965215878951</v>
      </c>
    </row>
    <row r="164" spans="4:5" x14ac:dyDescent="0.25">
      <c r="E164" s="3"/>
    </row>
  </sheetData>
  <mergeCells count="27">
    <mergeCell ref="S29:X29"/>
    <mergeCell ref="S30:X30"/>
    <mergeCell ref="S31:X31"/>
    <mergeCell ref="S32:X32"/>
    <mergeCell ref="S33:X33"/>
    <mergeCell ref="S17:U17"/>
    <mergeCell ref="L31:Q31"/>
    <mergeCell ref="L33:Q33"/>
    <mergeCell ref="L34:Q34"/>
    <mergeCell ref="S18:X18"/>
    <mergeCell ref="S19:X19"/>
    <mergeCell ref="S20:X20"/>
    <mergeCell ref="S21:X21"/>
    <mergeCell ref="S22:X22"/>
    <mergeCell ref="S34:X34"/>
    <mergeCell ref="S23:X23"/>
    <mergeCell ref="S24:X24"/>
    <mergeCell ref="S25:X25"/>
    <mergeCell ref="S26:X26"/>
    <mergeCell ref="S27:X27"/>
    <mergeCell ref="S28:X28"/>
    <mergeCell ref="S16:U16"/>
    <mergeCell ref="U5:W5"/>
    <mergeCell ref="U13:W13"/>
    <mergeCell ref="U6:W6"/>
    <mergeCell ref="U14:Z14"/>
    <mergeCell ref="U15:W15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164"/>
  <sheetViews>
    <sheetView topLeftCell="A145" workbookViewId="0">
      <selection activeCell="D7" sqref="D7"/>
    </sheetView>
  </sheetViews>
  <sheetFormatPr baseColWidth="10" defaultRowHeight="15" x14ac:dyDescent="0.25"/>
  <cols>
    <col min="8" max="8" width="15.28515625" customWidth="1"/>
    <col min="9" max="9" width="14.28515625" customWidth="1"/>
    <col min="10" max="10" width="11.42578125" style="24"/>
    <col min="13" max="13" width="16.28515625" customWidth="1"/>
  </cols>
  <sheetData>
    <row r="3" spans="1:13" x14ac:dyDescent="0.25">
      <c r="A3" t="s">
        <v>0</v>
      </c>
      <c r="B3" t="s">
        <v>1</v>
      </c>
      <c r="E3" t="s">
        <v>33</v>
      </c>
      <c r="F3" t="s">
        <v>32</v>
      </c>
      <c r="G3" t="s">
        <v>31</v>
      </c>
      <c r="H3" t="s">
        <v>41</v>
      </c>
      <c r="J3" t="str">
        <f>'MSCI World'!J3</f>
        <v>Libor EUR (Overnight)</v>
      </c>
      <c r="K3" t="str">
        <f>'MSCI World'!K3</f>
        <v>Mittelwert des LIBOR</v>
      </c>
    </row>
    <row r="4" spans="1:13" s="6" customFormat="1" x14ac:dyDescent="0.25">
      <c r="A4" s="4">
        <v>40553</v>
      </c>
      <c r="B4" s="5">
        <v>6465.58</v>
      </c>
      <c r="E4" s="9">
        <f t="shared" ref="E4:E67" si="0">(B4/B$149)*100</f>
        <v>528.4452109095962</v>
      </c>
      <c r="F4" s="6">
        <f>B4/B5-1</f>
        <v>3.1359118454487911E-2</v>
      </c>
      <c r="G4" s="84">
        <f>AVERAGE(F4:F18)</f>
        <v>1.5993217503179027E-2</v>
      </c>
      <c r="H4" s="11">
        <f t="shared" ref="H4:H14" si="1">E4/E$15*100</f>
        <v>114.29303767708086</v>
      </c>
      <c r="I4" s="11"/>
      <c r="J4">
        <f>'MSCI World'!J4</f>
        <v>8.1799999999999998E-3</v>
      </c>
      <c r="K4">
        <f>'MSCI World'!K4</f>
        <v>4.1741666666666672E-3</v>
      </c>
      <c r="L4" s="93"/>
      <c r="M4" s="94"/>
    </row>
    <row r="5" spans="1:13" x14ac:dyDescent="0.25">
      <c r="A5" s="7">
        <v>40519</v>
      </c>
      <c r="B5" s="8">
        <v>6268.99</v>
      </c>
      <c r="E5" s="3">
        <f t="shared" si="0"/>
        <v>512.37750406617022</v>
      </c>
      <c r="F5">
        <f t="shared" ref="F5:F68" si="2">B5/B6-1</f>
        <v>4.9277103997268368E-2</v>
      </c>
      <c r="G5" s="24"/>
      <c r="H5" s="11">
        <f t="shared" si="1"/>
        <v>110.81788644904913</v>
      </c>
      <c r="I5" s="1"/>
      <c r="J5">
        <f>'MSCI World'!J5</f>
        <v>3.81E-3</v>
      </c>
      <c r="L5" s="93"/>
      <c r="M5" s="95"/>
    </row>
    <row r="6" spans="1:13" x14ac:dyDescent="0.25">
      <c r="A6" s="7">
        <v>40490</v>
      </c>
      <c r="B6" s="8">
        <v>5974.58</v>
      </c>
      <c r="E6" s="3">
        <f t="shared" si="0"/>
        <v>488.31476653235359</v>
      </c>
      <c r="F6">
        <f t="shared" si="2"/>
        <v>-3.8375924069010026E-2</v>
      </c>
      <c r="G6" s="24"/>
      <c r="H6" s="11">
        <f t="shared" si="1"/>
        <v>105.61355625399943</v>
      </c>
      <c r="I6" s="1"/>
      <c r="J6">
        <f>'MSCI World'!J6</f>
        <v>3.81E-3</v>
      </c>
      <c r="L6" s="93"/>
      <c r="M6" s="95"/>
    </row>
    <row r="7" spans="1:13" x14ac:dyDescent="0.25">
      <c r="A7" s="7">
        <v>40458</v>
      </c>
      <c r="B7" s="8">
        <v>6213.01</v>
      </c>
      <c r="E7" s="3">
        <f t="shared" si="0"/>
        <v>507.80214301476906</v>
      </c>
      <c r="F7">
        <f t="shared" si="2"/>
        <v>3.1487461296454633E-2</v>
      </c>
      <c r="G7" s="24"/>
      <c r="H7" s="11">
        <f t="shared" si="1"/>
        <v>109.82831950390843</v>
      </c>
      <c r="I7" s="1"/>
      <c r="J7">
        <f>'MSCI World'!J7</f>
        <v>3.81E-3</v>
      </c>
      <c r="L7" s="93"/>
      <c r="M7" s="95"/>
    </row>
    <row r="8" spans="1:13" x14ac:dyDescent="0.25">
      <c r="A8" s="7">
        <v>40428</v>
      </c>
      <c r="B8" s="8">
        <v>6023.35</v>
      </c>
      <c r="E8" s="3">
        <f t="shared" si="0"/>
        <v>492.30083938831729</v>
      </c>
      <c r="F8">
        <f t="shared" si="2"/>
        <v>6.973378087981974E-2</v>
      </c>
      <c r="G8" s="24"/>
      <c r="H8" s="11">
        <f t="shared" si="1"/>
        <v>106.47567093628803</v>
      </c>
      <c r="I8" s="1"/>
      <c r="J8">
        <f>'MSCI World'!J8</f>
        <v>3.81E-3</v>
      </c>
      <c r="L8" s="93"/>
      <c r="M8" s="95"/>
    </row>
    <row r="9" spans="1:13" x14ac:dyDescent="0.25">
      <c r="A9" s="7">
        <v>40399</v>
      </c>
      <c r="B9" s="8">
        <v>5630.7</v>
      </c>
      <c r="E9" s="3">
        <f t="shared" si="0"/>
        <v>460.20874369641439</v>
      </c>
      <c r="F9">
        <f t="shared" si="2"/>
        <v>-2.3170363585265141E-2</v>
      </c>
      <c r="G9" s="24"/>
      <c r="H9" s="11">
        <f t="shared" si="1"/>
        <v>99.534737370559043</v>
      </c>
      <c r="I9" s="1"/>
      <c r="J9">
        <f>'MSCI World'!J9</f>
        <v>3.81E-3</v>
      </c>
      <c r="L9" s="93"/>
      <c r="M9" s="95"/>
    </row>
    <row r="10" spans="1:13" x14ac:dyDescent="0.25">
      <c r="A10" s="7">
        <v>40366</v>
      </c>
      <c r="B10" s="8">
        <v>5764.26</v>
      </c>
      <c r="E10" s="3">
        <f t="shared" si="0"/>
        <v>471.12487842355193</v>
      </c>
      <c r="F10">
        <f t="shared" si="2"/>
        <v>8.6468758835171133E-2</v>
      </c>
      <c r="G10" s="24"/>
      <c r="H10" s="11">
        <f t="shared" si="1"/>
        <v>101.89569773484979</v>
      </c>
      <c r="I10" s="1"/>
      <c r="J10">
        <f>'MSCI World'!J10</f>
        <v>3.81E-3</v>
      </c>
      <c r="L10" s="93"/>
      <c r="M10" s="95"/>
    </row>
    <row r="11" spans="1:13" x14ac:dyDescent="0.25">
      <c r="A11" s="7">
        <v>40336</v>
      </c>
      <c r="B11" s="8">
        <v>5305.5</v>
      </c>
      <c r="E11" s="3">
        <f t="shared" si="0"/>
        <v>433.62947585226112</v>
      </c>
      <c r="F11">
        <f t="shared" si="2"/>
        <v>1.1808726099344247E-2</v>
      </c>
      <c r="G11" s="24"/>
      <c r="H11" s="11">
        <f t="shared" si="1"/>
        <v>93.786127678530391</v>
      </c>
      <c r="I11" s="1"/>
      <c r="J11">
        <f>'MSCI World'!J11</f>
        <v>3.81E-3</v>
      </c>
      <c r="L11" s="93"/>
      <c r="M11" s="95"/>
    </row>
    <row r="12" spans="1:13" x14ac:dyDescent="0.25">
      <c r="A12" s="7">
        <v>40305</v>
      </c>
      <c r="B12" s="8">
        <v>5243.58</v>
      </c>
      <c r="E12" s="3">
        <f t="shared" si="0"/>
        <v>428.56862632916773</v>
      </c>
      <c r="F12">
        <f t="shared" si="2"/>
        <v>-6.8652421804230923E-2</v>
      </c>
      <c r="G12" s="24"/>
      <c r="H12" s="11">
        <f t="shared" si="1"/>
        <v>92.691558453037104</v>
      </c>
      <c r="I12" s="1"/>
      <c r="J12">
        <f>'MSCI World'!J12</f>
        <v>3.81E-3</v>
      </c>
      <c r="L12" s="93"/>
      <c r="M12" s="95"/>
    </row>
    <row r="13" spans="1:13" x14ac:dyDescent="0.25">
      <c r="A13" s="7">
        <v>40275</v>
      </c>
      <c r="B13" s="8">
        <v>5630.1</v>
      </c>
      <c r="E13" s="3">
        <f t="shared" si="0"/>
        <v>460.15970445684957</v>
      </c>
      <c r="F13">
        <f t="shared" si="2"/>
        <v>-4.14256794604837E-2</v>
      </c>
      <c r="G13" s="24"/>
      <c r="H13" s="11">
        <f t="shared" si="1"/>
        <v>99.524131079614349</v>
      </c>
      <c r="I13" s="1"/>
      <c r="J13">
        <f>'MSCI World'!J13</f>
        <v>3.81E-3</v>
      </c>
      <c r="L13" s="93"/>
      <c r="M13" s="95"/>
    </row>
    <row r="14" spans="1:13" x14ac:dyDescent="0.25">
      <c r="A14" s="7">
        <v>40245</v>
      </c>
      <c r="B14" s="8">
        <v>5873.41</v>
      </c>
      <c r="E14" s="3">
        <f t="shared" si="0"/>
        <v>480.04593342105909</v>
      </c>
      <c r="F14">
        <f t="shared" si="2"/>
        <v>3.8251588292068872E-2</v>
      </c>
      <c r="G14" s="24"/>
      <c r="H14" s="11">
        <f t="shared" si="1"/>
        <v>103.82515882920688</v>
      </c>
      <c r="I14" s="1"/>
      <c r="J14">
        <f>'MSCI World'!J14</f>
        <v>3.81E-3</v>
      </c>
      <c r="L14" s="93"/>
      <c r="M14" s="95"/>
    </row>
    <row r="15" spans="1:13" s="6" customFormat="1" x14ac:dyDescent="0.25">
      <c r="A15" s="4">
        <v>40217</v>
      </c>
      <c r="B15" s="5">
        <v>5657.02</v>
      </c>
      <c r="E15" s="9">
        <f t="shared" si="0"/>
        <v>462.35993167199291</v>
      </c>
      <c r="F15" s="6">
        <f t="shared" si="2"/>
        <v>5.8269136513804165E-2</v>
      </c>
      <c r="G15" s="84">
        <f>AVERAGE(F15:F27)</f>
        <v>5.0614095593533741E-2</v>
      </c>
      <c r="H15" s="11">
        <f>E15/E$15*100</f>
        <v>100</v>
      </c>
      <c r="I15" s="11">
        <f t="shared" ref="I15:I26" si="3">E15/E$27*100</f>
        <v>218.19451140724743</v>
      </c>
      <c r="J15">
        <f>'MSCI World'!J15</f>
        <v>3.81E-3</v>
      </c>
      <c r="K15">
        <f>'MSCI World'!K15</f>
        <v>5.9592307692307687E-3</v>
      </c>
      <c r="L15" s="93"/>
      <c r="M15" s="95"/>
    </row>
    <row r="16" spans="1:13" x14ac:dyDescent="0.25">
      <c r="A16" s="7">
        <v>40185</v>
      </c>
      <c r="B16" s="8">
        <v>5345.54</v>
      </c>
      <c r="E16" s="3">
        <f t="shared" si="0"/>
        <v>436.90202777255598</v>
      </c>
      <c r="F16">
        <f t="shared" si="2"/>
        <v>-9.256590327678782E-2</v>
      </c>
      <c r="G16" s="24"/>
      <c r="H16" s="1"/>
      <c r="I16" s="11">
        <f t="shared" si="3"/>
        <v>206.18054885927526</v>
      </c>
      <c r="J16">
        <f>'MSCI World'!J16</f>
        <v>3.81E-3</v>
      </c>
      <c r="L16" s="93"/>
      <c r="M16" s="12"/>
    </row>
    <row r="17" spans="1:13" x14ac:dyDescent="0.25">
      <c r="A17" s="7">
        <v>40154</v>
      </c>
      <c r="B17" s="8">
        <v>5890.83</v>
      </c>
      <c r="E17" s="3">
        <f t="shared" si="0"/>
        <v>481.4697060097588</v>
      </c>
      <c r="F17">
        <f t="shared" si="2"/>
        <v>2.1218945189592331E-2</v>
      </c>
      <c r="G17" s="24"/>
      <c r="H17" s="1"/>
      <c r="I17" s="11">
        <f t="shared" si="3"/>
        <v>227.21269743312828</v>
      </c>
      <c r="J17">
        <f>'MSCI World'!J17</f>
        <v>6.3499999999999997E-3</v>
      </c>
      <c r="L17" s="93"/>
      <c r="M17" s="12"/>
    </row>
    <row r="18" spans="1:13" s="37" customFormat="1" x14ac:dyDescent="0.25">
      <c r="A18" s="35">
        <v>40126</v>
      </c>
      <c r="B18" s="36">
        <v>5768.43</v>
      </c>
      <c r="E18" s="38">
        <f t="shared" si="0"/>
        <v>471.46570113852772</v>
      </c>
      <c r="F18" s="37">
        <f t="shared" si="2"/>
        <v>0.10621393518545164</v>
      </c>
      <c r="G18" s="86"/>
      <c r="H18" s="39"/>
      <c r="I18" s="11">
        <f t="shared" si="3"/>
        <v>222.49165911326253</v>
      </c>
      <c r="J18">
        <f>'MSCI World'!J18</f>
        <v>6.3499999999999997E-3</v>
      </c>
      <c r="K18"/>
      <c r="L18" s="93"/>
      <c r="M18" s="12"/>
    </row>
    <row r="19" spans="1:13" x14ac:dyDescent="0.25">
      <c r="A19" s="7">
        <v>40093</v>
      </c>
      <c r="B19" s="8">
        <v>5214.57</v>
      </c>
      <c r="E19" s="3">
        <f t="shared" si="0"/>
        <v>426.19757909620677</v>
      </c>
      <c r="F19">
        <f t="shared" si="2"/>
        <v>1.1047795578942754E-2</v>
      </c>
      <c r="G19" s="24"/>
      <c r="H19" s="1"/>
      <c r="I19" s="11">
        <f t="shared" si="3"/>
        <v>201.12896071586985</v>
      </c>
      <c r="J19">
        <f>'MSCI World'!J19</f>
        <v>6.3499999999999997E-3</v>
      </c>
      <c r="L19" s="93"/>
      <c r="M19" s="12"/>
    </row>
    <row r="20" spans="1:13" x14ac:dyDescent="0.25">
      <c r="A20" s="7">
        <v>40063</v>
      </c>
      <c r="B20" s="8">
        <v>5157.59</v>
      </c>
      <c r="E20" s="3">
        <f t="shared" si="0"/>
        <v>421.54048597886407</v>
      </c>
      <c r="F20">
        <f t="shared" si="2"/>
        <v>9.9092398867150155E-2</v>
      </c>
      <c r="G20" s="24"/>
      <c r="H20" s="1"/>
      <c r="I20" s="11">
        <f t="shared" si="3"/>
        <v>198.93120938036373</v>
      </c>
      <c r="J20">
        <f>'MSCI World'!J20</f>
        <v>6.3499999999999997E-3</v>
      </c>
      <c r="L20" s="93"/>
      <c r="M20" s="12"/>
    </row>
    <row r="21" spans="1:13" x14ac:dyDescent="0.25">
      <c r="A21" s="7">
        <v>40032</v>
      </c>
      <c r="B21" s="8">
        <v>4692.59</v>
      </c>
      <c r="E21" s="3">
        <f t="shared" si="0"/>
        <v>383.53507531609876</v>
      </c>
      <c r="F21">
        <f t="shared" si="2"/>
        <v>2.0631920534698756E-2</v>
      </c>
      <c r="G21" s="24"/>
      <c r="H21" s="1"/>
      <c r="I21" s="11">
        <f t="shared" si="3"/>
        <v>180.99589223381483</v>
      </c>
      <c r="J21">
        <f>'MSCI World'!J21</f>
        <v>6.3499999999999997E-3</v>
      </c>
      <c r="L21" s="93"/>
      <c r="M21" s="12"/>
    </row>
    <row r="22" spans="1:13" x14ac:dyDescent="0.25">
      <c r="A22" s="7">
        <v>40001</v>
      </c>
      <c r="B22" s="8">
        <v>4597.7299999999996</v>
      </c>
      <c r="E22" s="3">
        <f t="shared" si="0"/>
        <v>375.78197154089457</v>
      </c>
      <c r="F22">
        <f t="shared" si="2"/>
        <v>0.12649702065937496</v>
      </c>
      <c r="G22" s="24"/>
      <c r="H22" s="1"/>
      <c r="I22" s="11">
        <f t="shared" si="3"/>
        <v>177.33708753591884</v>
      </c>
      <c r="J22">
        <f>'MSCI World'!J22</f>
        <v>6.3499999999999997E-3</v>
      </c>
      <c r="L22" s="93"/>
      <c r="M22" s="12"/>
    </row>
    <row r="23" spans="1:13" x14ac:dyDescent="0.25">
      <c r="A23" s="7">
        <v>39972</v>
      </c>
      <c r="B23" s="8">
        <v>4081.44</v>
      </c>
      <c r="E23" s="3">
        <f t="shared" si="0"/>
        <v>333.58452321599333</v>
      </c>
      <c r="F23">
        <f t="shared" si="2"/>
        <v>-3.3262511635839043E-2</v>
      </c>
      <c r="G23" s="24"/>
      <c r="H23" s="1"/>
      <c r="I23" s="11">
        <f t="shared" si="3"/>
        <v>157.42348562281836</v>
      </c>
      <c r="J23">
        <f>'MSCI World'!J23</f>
        <v>6.3499999999999997E-3</v>
      </c>
      <c r="L23" s="93"/>
      <c r="M23" s="12"/>
    </row>
    <row r="24" spans="1:13" x14ac:dyDescent="0.25">
      <c r="A24" s="7">
        <v>39940</v>
      </c>
      <c r="B24" s="8">
        <v>4221.87</v>
      </c>
      <c r="E24" s="3">
        <f t="shared" si="0"/>
        <v>345.06215723614844</v>
      </c>
      <c r="F24">
        <f t="shared" si="2"/>
        <v>9.6546887783592883E-2</v>
      </c>
      <c r="G24" s="24"/>
      <c r="H24" s="1"/>
      <c r="I24" s="11">
        <f t="shared" si="3"/>
        <v>162.83995140107612</v>
      </c>
      <c r="J24">
        <f>'MSCI World'!J24</f>
        <v>6.3499999999999997E-3</v>
      </c>
      <c r="L24" s="93"/>
      <c r="M24" s="12"/>
    </row>
    <row r="25" spans="1:13" x14ac:dyDescent="0.25">
      <c r="A25" s="7">
        <v>39910</v>
      </c>
      <c r="B25" s="8">
        <v>3850.15</v>
      </c>
      <c r="E25" s="3">
        <f t="shared" si="0"/>
        <v>314.68071368439985</v>
      </c>
      <c r="F25">
        <f t="shared" si="2"/>
        <v>0.1934489952170908</v>
      </c>
      <c r="G25" s="24"/>
      <c r="H25" s="1"/>
      <c r="I25" s="11">
        <f t="shared" si="3"/>
        <v>148.50249744469949</v>
      </c>
      <c r="J25">
        <f>'MSCI World'!J25</f>
        <v>6.3499999999999997E-3</v>
      </c>
      <c r="L25" s="93"/>
      <c r="M25" s="12"/>
    </row>
    <row r="26" spans="1:13" x14ac:dyDescent="0.25">
      <c r="A26" s="7">
        <v>39881</v>
      </c>
      <c r="B26" s="8">
        <v>3226.07</v>
      </c>
      <c r="E26" s="3">
        <f t="shared" si="0"/>
        <v>263.67336597167167</v>
      </c>
      <c r="F26">
        <f t="shared" si="2"/>
        <v>0.24431373305305382</v>
      </c>
      <c r="G26" s="24"/>
      <c r="H26" s="1"/>
      <c r="I26" s="11">
        <f t="shared" si="3"/>
        <v>124.43137330530539</v>
      </c>
      <c r="J26">
        <f>'MSCI World'!J26</f>
        <v>6.3499999999999997E-3</v>
      </c>
      <c r="L26" s="93"/>
      <c r="M26" s="12"/>
    </row>
    <row r="27" spans="1:13" s="6" customFormat="1" x14ac:dyDescent="0.25">
      <c r="A27" s="4">
        <v>39853</v>
      </c>
      <c r="B27" s="5">
        <v>2592.65</v>
      </c>
      <c r="E27" s="9">
        <f t="shared" si="0"/>
        <v>211.90264076305056</v>
      </c>
      <c r="F27" s="6">
        <f t="shared" si="2"/>
        <v>-0.19346911095418673</v>
      </c>
      <c r="G27" s="84">
        <f>AVERAGE(F27:F44)</f>
        <v>-3.7204976836149782E-2</v>
      </c>
      <c r="H27" s="11">
        <f t="shared" ref="H27:H44" si="4">E27/E$44*100</f>
        <v>43.616246343092371</v>
      </c>
      <c r="I27" s="11">
        <f>E27/E$27*100</f>
        <v>100</v>
      </c>
      <c r="J27">
        <f>'MSCI World'!J27</f>
        <v>6.3499999999999997E-3</v>
      </c>
      <c r="K27">
        <f>'MSCI World'!K27</f>
        <v>3.5158333333333326E-2</v>
      </c>
      <c r="L27" s="93"/>
      <c r="M27" s="15"/>
    </row>
    <row r="28" spans="1:13" x14ac:dyDescent="0.25">
      <c r="A28" s="7">
        <v>39820</v>
      </c>
      <c r="B28" s="8">
        <v>3214.57</v>
      </c>
      <c r="E28" s="3">
        <f t="shared" si="0"/>
        <v>262.73344721334524</v>
      </c>
      <c r="F28">
        <f t="shared" si="2"/>
        <v>-9.2585587823494797E-2</v>
      </c>
      <c r="G28" s="24"/>
      <c r="H28" s="11">
        <f t="shared" si="4"/>
        <v>54.078829385807758</v>
      </c>
      <c r="I28" s="1"/>
      <c r="J28">
        <f>'MSCI World'!J28</f>
        <v>6.3499999999999997E-3</v>
      </c>
      <c r="L28" s="93"/>
      <c r="M28" s="12"/>
    </row>
    <row r="29" spans="1:13" x14ac:dyDescent="0.25">
      <c r="A29" s="7">
        <v>39790</v>
      </c>
      <c r="B29" s="8">
        <v>3542.56</v>
      </c>
      <c r="E29" s="3">
        <f t="shared" si="0"/>
        <v>289.54074752147511</v>
      </c>
      <c r="F29">
        <f t="shared" si="2"/>
        <v>0.11427888426164756</v>
      </c>
      <c r="G29" s="24"/>
      <c r="H29" s="11">
        <f t="shared" si="4"/>
        <v>59.596617223761541</v>
      </c>
      <c r="I29" s="1"/>
      <c r="J29">
        <f>'MSCI World'!J29</f>
        <v>3.9E-2</v>
      </c>
      <c r="L29" s="95"/>
      <c r="M29" s="12"/>
    </row>
    <row r="30" spans="1:13" s="37" customFormat="1" x14ac:dyDescent="0.25">
      <c r="A30" s="35">
        <v>39759</v>
      </c>
      <c r="B30" s="36">
        <v>3179.24</v>
      </c>
      <c r="E30" s="38">
        <f t="shared" si="0"/>
        <v>259.84585332363446</v>
      </c>
      <c r="F30" s="37">
        <f t="shared" si="2"/>
        <v>-8.6926428310898363E-2</v>
      </c>
      <c r="G30" s="86"/>
      <c r="H30" s="11">
        <f t="shared" si="4"/>
        <v>53.484471495887611</v>
      </c>
      <c r="I30" s="39"/>
      <c r="J30">
        <f>'MSCI World'!J30</f>
        <v>3.8690000000000002E-2</v>
      </c>
      <c r="K30"/>
      <c r="L30" s="95"/>
      <c r="M30" s="12"/>
    </row>
    <row r="31" spans="1:13" x14ac:dyDescent="0.25">
      <c r="A31" s="7">
        <v>39728</v>
      </c>
      <c r="B31" s="8">
        <v>3481.91</v>
      </c>
      <c r="E31" s="3">
        <f t="shared" si="0"/>
        <v>284.58369772212728</v>
      </c>
      <c r="F31">
        <f t="shared" si="2"/>
        <v>-0.13920004351082949</v>
      </c>
      <c r="G31" s="24"/>
      <c r="H31" s="11">
        <f t="shared" si="4"/>
        <v>58.576300042225817</v>
      </c>
      <c r="I31" s="1"/>
      <c r="J31">
        <f>'MSCI World'!J31</f>
        <v>3.8690000000000002E-2</v>
      </c>
      <c r="L31" s="95"/>
      <c r="M31" s="12"/>
    </row>
    <row r="32" spans="1:13" x14ac:dyDescent="0.25">
      <c r="A32" s="7">
        <v>39699</v>
      </c>
      <c r="B32" s="8">
        <v>4044.97</v>
      </c>
      <c r="E32" s="3">
        <f t="shared" si="0"/>
        <v>330.60375477110932</v>
      </c>
      <c r="F32">
        <f t="shared" si="2"/>
        <v>-0.18866936777920418</v>
      </c>
      <c r="G32" s="24"/>
      <c r="H32" s="11">
        <f t="shared" si="4"/>
        <v>68.048679139266142</v>
      </c>
      <c r="I32" s="1"/>
      <c r="J32">
        <f>'MSCI World'!J32</f>
        <v>3.8690000000000002E-2</v>
      </c>
      <c r="L32" s="95"/>
      <c r="M32" s="12"/>
    </row>
    <row r="33" spans="1:13" x14ac:dyDescent="0.25">
      <c r="A33" s="7">
        <v>39667</v>
      </c>
      <c r="B33" s="8">
        <v>4985.6000000000004</v>
      </c>
      <c r="E33" s="3">
        <f t="shared" si="0"/>
        <v>407.48338795759747</v>
      </c>
      <c r="F33">
        <f t="shared" si="2"/>
        <v>-5.4021490196971333E-2</v>
      </c>
      <c r="G33" s="24"/>
      <c r="H33" s="11">
        <f t="shared" si="4"/>
        <v>83.872932238490122</v>
      </c>
      <c r="I33" s="1"/>
      <c r="J33">
        <f>'MSCI World'!J33</f>
        <v>3.8690000000000002E-2</v>
      </c>
      <c r="L33" s="95"/>
      <c r="M33" s="12"/>
    </row>
    <row r="34" spans="1:13" x14ac:dyDescent="0.25">
      <c r="A34" s="7">
        <v>39636</v>
      </c>
      <c r="B34" s="8">
        <v>5270.31</v>
      </c>
      <c r="E34" s="3">
        <f t="shared" si="0"/>
        <v>430.75332445178225</v>
      </c>
      <c r="F34">
        <f t="shared" si="2"/>
        <v>1.0294612043175722E-3</v>
      </c>
      <c r="G34" s="24"/>
      <c r="H34" s="11">
        <f t="shared" si="4"/>
        <v>88.662619044014136</v>
      </c>
      <c r="I34" s="1"/>
      <c r="J34">
        <f>'MSCI World'!J34</f>
        <v>3.8690000000000002E-2</v>
      </c>
      <c r="L34" s="95"/>
      <c r="M34" s="12"/>
    </row>
    <row r="35" spans="1:13" x14ac:dyDescent="0.25">
      <c r="A35" s="7">
        <v>39608</v>
      </c>
      <c r="B35" s="8">
        <v>5264.89</v>
      </c>
      <c r="E35" s="3">
        <f t="shared" si="0"/>
        <v>430.31033665437963</v>
      </c>
      <c r="F35">
        <f t="shared" si="2"/>
        <v>-0.10040632069604205</v>
      </c>
      <c r="G35" s="24"/>
      <c r="H35" s="11">
        <f t="shared" si="4"/>
        <v>88.571438184592466</v>
      </c>
      <c r="I35" s="1"/>
      <c r="J35">
        <f>'MSCI World'!J35</f>
        <v>3.8690000000000002E-2</v>
      </c>
      <c r="L35" s="95"/>
      <c r="M35" s="12"/>
    </row>
    <row r="36" spans="1:13" x14ac:dyDescent="0.25">
      <c r="A36" s="7">
        <v>39575</v>
      </c>
      <c r="B36" s="8">
        <v>5852.52</v>
      </c>
      <c r="E36" s="3">
        <f t="shared" si="0"/>
        <v>478.33855056354258</v>
      </c>
      <c r="F36">
        <f t="shared" si="2"/>
        <v>4.4371122099549076E-2</v>
      </c>
      <c r="G36" s="24"/>
      <c r="H36" s="11">
        <f t="shared" si="4"/>
        <v>98.457159295653099</v>
      </c>
      <c r="I36" s="1"/>
      <c r="J36">
        <f>'MSCI World'!J36</f>
        <v>3.8690000000000002E-2</v>
      </c>
      <c r="L36" s="95"/>
      <c r="M36" s="12"/>
    </row>
    <row r="37" spans="1:13" x14ac:dyDescent="0.25">
      <c r="A37" s="7">
        <v>39545</v>
      </c>
      <c r="B37" s="8">
        <v>5603.87</v>
      </c>
      <c r="E37" s="3">
        <f t="shared" si="0"/>
        <v>458.01587236720582</v>
      </c>
      <c r="F37">
        <f t="shared" si="2"/>
        <v>-3.9069651697077878E-3</v>
      </c>
      <c r="G37" s="24"/>
      <c r="H37" s="11">
        <f t="shared" si="4"/>
        <v>94.274111196908606</v>
      </c>
      <c r="I37" s="1"/>
      <c r="J37">
        <f>'MSCI World'!J37</f>
        <v>3.8690000000000002E-2</v>
      </c>
      <c r="L37" s="95"/>
      <c r="M37" s="12"/>
    </row>
    <row r="38" spans="1:13" x14ac:dyDescent="0.25">
      <c r="A38" s="7">
        <v>39514</v>
      </c>
      <c r="B38" s="8">
        <v>5625.85</v>
      </c>
      <c r="E38" s="3">
        <f t="shared" si="0"/>
        <v>459.81234317659852</v>
      </c>
      <c r="F38">
        <f t="shared" si="2"/>
        <v>4.944028980695081E-2</v>
      </c>
      <c r="G38" s="24"/>
      <c r="H38" s="11">
        <f t="shared" si="4"/>
        <v>94.643881545633349</v>
      </c>
      <c r="I38" s="1"/>
      <c r="J38">
        <f>'MSCI World'!J38</f>
        <v>3.8690000000000002E-2</v>
      </c>
      <c r="L38" s="95"/>
      <c r="M38" s="12"/>
    </row>
    <row r="39" spans="1:13" x14ac:dyDescent="0.25">
      <c r="A39" s="7">
        <v>39485</v>
      </c>
      <c r="B39" s="8">
        <v>5360.81</v>
      </c>
      <c r="E39" s="3">
        <f t="shared" si="0"/>
        <v>438.15007641948165</v>
      </c>
      <c r="F39">
        <f t="shared" si="2"/>
        <v>1.8567039514809869E-2</v>
      </c>
      <c r="G39" s="24"/>
      <c r="H39" s="11">
        <f t="shared" si="4"/>
        <v>90.185103873840688</v>
      </c>
      <c r="I39" s="1"/>
      <c r="J39">
        <f>'MSCI World'!J39</f>
        <v>3.8690000000000002E-2</v>
      </c>
      <c r="L39" s="95"/>
      <c r="M39" s="12"/>
    </row>
    <row r="40" spans="1:13" x14ac:dyDescent="0.25">
      <c r="A40" s="7">
        <v>39454</v>
      </c>
      <c r="B40" s="8">
        <v>5263.09</v>
      </c>
      <c r="E40" s="3">
        <f t="shared" si="0"/>
        <v>430.16321893568505</v>
      </c>
      <c r="F40">
        <f t="shared" si="2"/>
        <v>-8.6960217613056723E-2</v>
      </c>
      <c r="G40" s="24"/>
      <c r="H40" s="11">
        <f t="shared" si="4"/>
        <v>88.541156718363865</v>
      </c>
      <c r="I40" s="1"/>
      <c r="J40">
        <f>'MSCI World'!J40</f>
        <v>3.8690000000000002E-2</v>
      </c>
      <c r="L40" s="95"/>
      <c r="M40" s="12"/>
    </row>
    <row r="41" spans="1:13" x14ac:dyDescent="0.25">
      <c r="A41" s="7">
        <v>39423</v>
      </c>
      <c r="B41" s="8">
        <v>5764.36</v>
      </c>
      <c r="E41" s="3">
        <f t="shared" si="0"/>
        <v>471.13305163014604</v>
      </c>
      <c r="F41">
        <f t="shared" si="2"/>
        <v>-1.2955435084126554E-2</v>
      </c>
      <c r="G41" s="24"/>
      <c r="H41" s="11">
        <f t="shared" si="4"/>
        <v>96.974040371923692</v>
      </c>
      <c r="I41" s="1"/>
      <c r="J41">
        <f>'MSCI World'!J41</f>
        <v>3.8890000000000001E-2</v>
      </c>
      <c r="L41" s="93"/>
      <c r="M41" s="12"/>
    </row>
    <row r="42" spans="1:13" x14ac:dyDescent="0.25">
      <c r="A42" s="7">
        <v>39393</v>
      </c>
      <c r="B42" s="8">
        <v>5840.02</v>
      </c>
      <c r="E42" s="3">
        <f t="shared" si="0"/>
        <v>477.31689973927473</v>
      </c>
      <c r="F42">
        <f t="shared" si="2"/>
        <v>-3.936137489287439E-2</v>
      </c>
      <c r="G42" s="24"/>
      <c r="H42" s="11">
        <f t="shared" si="4"/>
        <v>98.246871335732308</v>
      </c>
      <c r="I42" s="1"/>
      <c r="J42">
        <f>'MSCI World'!J42</f>
        <v>3.8890000000000001E-2</v>
      </c>
      <c r="L42" s="93"/>
      <c r="M42" s="12"/>
    </row>
    <row r="43" spans="1:13" x14ac:dyDescent="0.25">
      <c r="A43" s="7">
        <v>39363</v>
      </c>
      <c r="B43" s="8">
        <v>6079.31</v>
      </c>
      <c r="E43" s="3">
        <f t="shared" si="0"/>
        <v>496.87456579839971</v>
      </c>
      <c r="F43">
        <f t="shared" si="2"/>
        <v>2.2724558100881254E-2</v>
      </c>
      <c r="G43" s="24"/>
      <c r="H43" s="11">
        <f t="shared" si="4"/>
        <v>102.2724558100881</v>
      </c>
      <c r="I43" s="1"/>
      <c r="J43">
        <f>'MSCI World'!J43</f>
        <v>3.8890000000000001E-2</v>
      </c>
      <c r="L43" s="93"/>
      <c r="M43" s="12"/>
    </row>
    <row r="44" spans="1:13" s="6" customFormat="1" x14ac:dyDescent="0.25">
      <c r="A44" s="4">
        <v>39332</v>
      </c>
      <c r="B44" s="5">
        <v>5944.23</v>
      </c>
      <c r="E44" s="9">
        <f t="shared" si="0"/>
        <v>485.83419833103119</v>
      </c>
      <c r="F44" s="6">
        <f t="shared" si="2"/>
        <v>7.8361403992540213E-2</v>
      </c>
      <c r="G44" s="84">
        <f>AVERAGE(F44:F77)</f>
        <v>2.152937712025263E-2</v>
      </c>
      <c r="H44" s="11">
        <f t="shared" si="4"/>
        <v>100</v>
      </c>
      <c r="I44" s="11">
        <f t="shared" ref="I44:I76" si="5">E44/E$77*100</f>
        <v>200.74940392162159</v>
      </c>
      <c r="J44">
        <f>'MSCI World'!J44</f>
        <v>3.8890000000000001E-2</v>
      </c>
      <c r="K44">
        <f>'MSCI World'!K44</f>
        <v>2.8387647058823507E-2</v>
      </c>
      <c r="L44" s="93"/>
      <c r="M44" s="15"/>
    </row>
    <row r="45" spans="1:13" x14ac:dyDescent="0.25">
      <c r="A45" s="7">
        <v>39301</v>
      </c>
      <c r="B45" s="8">
        <v>5512.28</v>
      </c>
      <c r="E45" s="3">
        <f t="shared" si="0"/>
        <v>450.53003244763022</v>
      </c>
      <c r="F45">
        <f t="shared" si="2"/>
        <v>7.9450266327532049E-3</v>
      </c>
      <c r="G45" s="24"/>
      <c r="H45" s="1"/>
      <c r="I45" s="11">
        <f t="shared" si="5"/>
        <v>186.16152542029437</v>
      </c>
      <c r="J45">
        <f>'MSCI World'!J45</f>
        <v>3.8890000000000001E-2</v>
      </c>
      <c r="L45" s="93"/>
      <c r="M45" s="12"/>
    </row>
    <row r="46" spans="1:13" s="37" customFormat="1" x14ac:dyDescent="0.25">
      <c r="A46" s="35">
        <v>39272</v>
      </c>
      <c r="B46" s="36">
        <v>5468.83</v>
      </c>
      <c r="E46" s="38">
        <f t="shared" si="0"/>
        <v>446.97877418247504</v>
      </c>
      <c r="F46" s="37">
        <f t="shared" si="2"/>
        <v>-4.9512401563512998E-2</v>
      </c>
      <c r="G46" s="86"/>
      <c r="H46" s="39"/>
      <c r="I46" s="39">
        <f t="shared" si="5"/>
        <v>184.69412567291002</v>
      </c>
      <c r="J46">
        <f>'MSCI World'!J46</f>
        <v>3.8890000000000001E-2</v>
      </c>
      <c r="K46"/>
      <c r="L46" s="93"/>
      <c r="M46" s="57"/>
    </row>
    <row r="47" spans="1:13" x14ac:dyDescent="0.25">
      <c r="A47" s="7">
        <v>39240</v>
      </c>
      <c r="B47" s="8">
        <v>5753.71</v>
      </c>
      <c r="E47" s="3">
        <f t="shared" si="0"/>
        <v>470.26260512786979</v>
      </c>
      <c r="F47">
        <f t="shared" si="2"/>
        <v>3.4484556564201796E-2</v>
      </c>
      <c r="G47" s="24"/>
      <c r="H47" s="1"/>
      <c r="I47" s="11">
        <f t="shared" si="5"/>
        <v>194.31513464954642</v>
      </c>
      <c r="J47">
        <f>'MSCI World'!J47</f>
        <v>3.8890000000000001E-2</v>
      </c>
      <c r="L47" s="93"/>
      <c r="M47" s="12"/>
    </row>
    <row r="48" spans="1:13" x14ac:dyDescent="0.25">
      <c r="A48" s="7">
        <v>39209</v>
      </c>
      <c r="B48" s="8">
        <v>5561.91</v>
      </c>
      <c r="E48" s="3">
        <f t="shared" si="0"/>
        <v>454.58639488030343</v>
      </c>
      <c r="F48">
        <f t="shared" si="2"/>
        <v>2.0861744596888832E-2</v>
      </c>
      <c r="G48" s="24"/>
      <c r="H48" s="1"/>
      <c r="I48" s="11">
        <f t="shared" si="5"/>
        <v>187.83763703048274</v>
      </c>
      <c r="J48">
        <f>'MSCI World'!J48</f>
        <v>3.8890000000000001E-2</v>
      </c>
      <c r="L48" s="93"/>
      <c r="M48" s="12"/>
    </row>
    <row r="49" spans="1:13" x14ac:dyDescent="0.25">
      <c r="A49" s="7">
        <v>39181</v>
      </c>
      <c r="B49" s="8">
        <v>5448.25</v>
      </c>
      <c r="E49" s="3">
        <f t="shared" si="0"/>
        <v>445.29672826540036</v>
      </c>
      <c r="F49">
        <f t="shared" si="2"/>
        <v>3.493505358696436E-2</v>
      </c>
      <c r="G49" s="24"/>
      <c r="H49" s="1"/>
      <c r="I49" s="11">
        <f t="shared" si="5"/>
        <v>183.99909490648491</v>
      </c>
      <c r="J49">
        <f>'MSCI World'!J49</f>
        <v>3.8890000000000001E-2</v>
      </c>
      <c r="L49" s="93"/>
      <c r="M49" s="12"/>
    </row>
    <row r="50" spans="1:13" x14ac:dyDescent="0.25">
      <c r="A50" s="7">
        <v>39148</v>
      </c>
      <c r="B50" s="8">
        <v>5264.34</v>
      </c>
      <c r="E50" s="3">
        <f t="shared" si="0"/>
        <v>430.26538401811189</v>
      </c>
      <c r="F50">
        <f t="shared" si="2"/>
        <v>8.3755018013381477E-2</v>
      </c>
      <c r="G50" s="24"/>
      <c r="H50" s="1"/>
      <c r="I50" s="11">
        <f t="shared" si="5"/>
        <v>177.78805952003026</v>
      </c>
      <c r="J50">
        <f>'MSCI World'!J50</f>
        <v>3.8890000000000001E-2</v>
      </c>
      <c r="L50" s="93"/>
      <c r="M50" s="12"/>
    </row>
    <row r="51" spans="1:13" x14ac:dyDescent="0.25">
      <c r="A51" s="7">
        <v>39120</v>
      </c>
      <c r="B51" s="8">
        <v>4857.5</v>
      </c>
      <c r="E51" s="3">
        <f t="shared" si="0"/>
        <v>397.01351031050012</v>
      </c>
      <c r="F51">
        <f t="shared" si="2"/>
        <v>-1.6326051209772152E-2</v>
      </c>
      <c r="G51" s="24"/>
      <c r="H51" s="1"/>
      <c r="I51" s="11">
        <f t="shared" si="5"/>
        <v>164.04819960689221</v>
      </c>
      <c r="J51">
        <f>'MSCI World'!J51</f>
        <v>3.8890000000000001E-2</v>
      </c>
      <c r="L51" s="93"/>
      <c r="M51" s="12"/>
    </row>
    <row r="52" spans="1:13" x14ac:dyDescent="0.25">
      <c r="A52" s="7">
        <v>39090</v>
      </c>
      <c r="B52" s="8">
        <v>4938.12</v>
      </c>
      <c r="E52" s="3">
        <f t="shared" si="0"/>
        <v>403.6027494666983</v>
      </c>
      <c r="F52">
        <f t="shared" si="2"/>
        <v>5.1704345788918804E-2</v>
      </c>
      <c r="G52" s="24"/>
      <c r="H52" s="1"/>
      <c r="I52" s="11">
        <f t="shared" si="5"/>
        <v>166.77091002424839</v>
      </c>
      <c r="J52">
        <f>'MSCI World'!J52</f>
        <v>3.8890000000000001E-2</v>
      </c>
      <c r="L52" s="93"/>
      <c r="M52" s="12"/>
    </row>
    <row r="53" spans="1:13" x14ac:dyDescent="0.25">
      <c r="A53" s="7">
        <v>39058</v>
      </c>
      <c r="B53" s="8">
        <v>4695.3500000000004</v>
      </c>
      <c r="E53" s="3">
        <f t="shared" si="0"/>
        <v>383.76065581809712</v>
      </c>
      <c r="F53">
        <f t="shared" si="2"/>
        <v>6.8037275764321059E-3</v>
      </c>
      <c r="G53" s="24"/>
      <c r="H53" s="1"/>
      <c r="I53" s="11">
        <f t="shared" si="5"/>
        <v>158.57204611924269</v>
      </c>
      <c r="J53">
        <f>'MSCI World'!J53</f>
        <v>2.8500000000000001E-2</v>
      </c>
      <c r="L53" s="93"/>
      <c r="M53" s="12"/>
    </row>
    <row r="54" spans="1:13" x14ac:dyDescent="0.25">
      <c r="A54" s="7">
        <v>39028</v>
      </c>
      <c r="B54" s="8">
        <v>4663.62</v>
      </c>
      <c r="E54" s="3">
        <f t="shared" si="0"/>
        <v>381.16729736577548</v>
      </c>
      <c r="F54">
        <f t="shared" si="2"/>
        <v>5.2795304475421911E-2</v>
      </c>
      <c r="G54" s="24"/>
      <c r="H54" s="1"/>
      <c r="I54" s="11">
        <f t="shared" si="5"/>
        <v>157.50045592397214</v>
      </c>
      <c r="J54">
        <f>'MSCI World'!J54</f>
        <v>2.8500000000000001E-2</v>
      </c>
      <c r="L54" s="93"/>
      <c r="M54" s="12"/>
    </row>
    <row r="55" spans="1:13" x14ac:dyDescent="0.25">
      <c r="A55" s="7">
        <v>38999</v>
      </c>
      <c r="B55" s="8">
        <v>4429.75</v>
      </c>
      <c r="E55" s="3">
        <f t="shared" si="0"/>
        <v>362.05261910405306</v>
      </c>
      <c r="F55">
        <f t="shared" si="2"/>
        <v>3.6453397910597873E-2</v>
      </c>
      <c r="G55" s="24"/>
      <c r="H55" s="1"/>
      <c r="I55" s="11">
        <f t="shared" si="5"/>
        <v>149.60216411912111</v>
      </c>
      <c r="J55">
        <f>'MSCI World'!J55</f>
        <v>2.8500000000000001E-2</v>
      </c>
      <c r="L55" s="93"/>
      <c r="M55" s="12"/>
    </row>
    <row r="56" spans="1:13" x14ac:dyDescent="0.25">
      <c r="A56" s="7">
        <v>38967</v>
      </c>
      <c r="B56" s="8">
        <v>4273.95</v>
      </c>
      <c r="E56" s="3">
        <f t="shared" si="0"/>
        <v>349.31876323037818</v>
      </c>
      <c r="F56">
        <f t="shared" si="2"/>
        <v>2.5087843428831746E-2</v>
      </c>
      <c r="G56" s="24"/>
      <c r="H56" s="1"/>
      <c r="I56" s="11">
        <f t="shared" si="5"/>
        <v>144.34046375911004</v>
      </c>
      <c r="J56">
        <f>'MSCI World'!J56</f>
        <v>2.8500000000000001E-2</v>
      </c>
      <c r="L56" s="93"/>
      <c r="M56" s="12"/>
    </row>
    <row r="57" spans="1:13" x14ac:dyDescent="0.25">
      <c r="A57" s="7">
        <v>38936</v>
      </c>
      <c r="B57" s="8">
        <v>4169.3500000000004</v>
      </c>
      <c r="E57" s="3">
        <f t="shared" si="0"/>
        <v>340.76958913290457</v>
      </c>
      <c r="F57">
        <f t="shared" si="2"/>
        <v>1.0298411621454617E-2</v>
      </c>
      <c r="G57" s="24"/>
      <c r="H57" s="1"/>
      <c r="I57" s="11">
        <f t="shared" si="5"/>
        <v>140.8078972786405</v>
      </c>
      <c r="J57">
        <f>'MSCI World'!J57</f>
        <v>2.8500000000000001E-2</v>
      </c>
      <c r="L57" s="93"/>
      <c r="M57" s="12"/>
    </row>
    <row r="58" spans="1:13" x14ac:dyDescent="0.25">
      <c r="A58" s="7">
        <v>38905</v>
      </c>
      <c r="B58" s="8">
        <v>4126.8500000000004</v>
      </c>
      <c r="E58" s="3">
        <f t="shared" si="0"/>
        <v>337.29597633039373</v>
      </c>
      <c r="F58">
        <f t="shared" si="2"/>
        <v>-1.7996516342730806E-2</v>
      </c>
      <c r="G58" s="24"/>
      <c r="H58" s="1"/>
      <c r="I58" s="11">
        <f t="shared" si="5"/>
        <v>139.37258107003666</v>
      </c>
      <c r="J58">
        <f>'MSCI World'!J58</f>
        <v>2.8500000000000001E-2</v>
      </c>
      <c r="L58" s="93"/>
      <c r="M58" s="12"/>
    </row>
    <row r="59" spans="1:13" x14ac:dyDescent="0.25">
      <c r="A59" s="7">
        <v>38875</v>
      </c>
      <c r="B59" s="8">
        <v>4202.4799999999996</v>
      </c>
      <c r="E59" s="3">
        <f t="shared" si="0"/>
        <v>343.47737247754407</v>
      </c>
      <c r="F59">
        <f t="shared" si="2"/>
        <v>-8.6199168675781257E-3</v>
      </c>
      <c r="G59" s="24"/>
      <c r="H59" s="1"/>
      <c r="I59" s="11">
        <f t="shared" si="5"/>
        <v>141.92676847842972</v>
      </c>
      <c r="J59">
        <f>'MSCI World'!J59</f>
        <v>2.8500000000000001E-2</v>
      </c>
      <c r="L59" s="93"/>
      <c r="M59" s="12"/>
    </row>
    <row r="60" spans="1:13" x14ac:dyDescent="0.25">
      <c r="A60" s="7">
        <v>38845</v>
      </c>
      <c r="B60" s="8">
        <v>4239.0200000000004</v>
      </c>
      <c r="E60" s="3">
        <f t="shared" si="0"/>
        <v>346.46386216704406</v>
      </c>
      <c r="F60">
        <f t="shared" si="2"/>
        <v>-0.11020291643839342</v>
      </c>
      <c r="G60" s="24"/>
      <c r="H60" s="1"/>
      <c r="I60" s="11">
        <f t="shared" si="5"/>
        <v>143.16080269636817</v>
      </c>
      <c r="J60">
        <f>'MSCI World'!J60</f>
        <v>2.8500000000000001E-2</v>
      </c>
      <c r="L60" s="93"/>
      <c r="M60" s="12"/>
    </row>
    <row r="61" spans="1:13" x14ac:dyDescent="0.25">
      <c r="A61" s="7">
        <v>38814</v>
      </c>
      <c r="B61" s="8">
        <v>4764.03</v>
      </c>
      <c r="E61" s="3">
        <f t="shared" si="0"/>
        <v>389.37401410695458</v>
      </c>
      <c r="F61">
        <f t="shared" si="2"/>
        <v>7.654882854870193E-2</v>
      </c>
      <c r="G61" s="24"/>
      <c r="H61" s="1"/>
      <c r="I61" s="11">
        <f t="shared" si="5"/>
        <v>160.89151711234641</v>
      </c>
      <c r="J61">
        <f>'MSCI World'!J61</f>
        <v>2.8500000000000001E-2</v>
      </c>
      <c r="L61" s="93"/>
      <c r="M61" s="12"/>
    </row>
    <row r="62" spans="1:13" x14ac:dyDescent="0.25">
      <c r="A62" s="7">
        <v>38783</v>
      </c>
      <c r="B62" s="8">
        <v>4425.28</v>
      </c>
      <c r="E62" s="3">
        <f t="shared" si="0"/>
        <v>361.68727676929484</v>
      </c>
      <c r="F62">
        <f t="shared" si="2"/>
        <v>0.10583619666395938</v>
      </c>
      <c r="G62" s="24"/>
      <c r="H62" s="1"/>
      <c r="I62" s="11">
        <f t="shared" si="5"/>
        <v>149.45120262612207</v>
      </c>
      <c r="J62">
        <f>'MSCI World'!J62</f>
        <v>2.8500000000000001E-2</v>
      </c>
      <c r="L62" s="93"/>
      <c r="M62" s="12"/>
    </row>
    <row r="63" spans="1:13" x14ac:dyDescent="0.25">
      <c r="A63" s="7">
        <v>38755</v>
      </c>
      <c r="B63" s="8">
        <v>4001.75</v>
      </c>
      <c r="E63" s="3">
        <f t="shared" si="0"/>
        <v>327.07129488112071</v>
      </c>
      <c r="F63">
        <f t="shared" si="2"/>
        <v>3.6741598940913445E-2</v>
      </c>
      <c r="G63" s="24"/>
      <c r="H63" s="1"/>
      <c r="I63" s="11">
        <f t="shared" si="5"/>
        <v>135.14768559482883</v>
      </c>
      <c r="J63">
        <f>'MSCI World'!J63</f>
        <v>2.8500000000000001E-2</v>
      </c>
      <c r="L63" s="93"/>
      <c r="M63" s="12"/>
    </row>
    <row r="64" spans="1:13" x14ac:dyDescent="0.25">
      <c r="A64" s="7">
        <v>38726</v>
      </c>
      <c r="B64" s="8">
        <v>3859.93</v>
      </c>
      <c r="E64" s="3">
        <f t="shared" si="0"/>
        <v>315.48005328930697</v>
      </c>
      <c r="F64">
        <f t="shared" si="2"/>
        <v>4.7672685917775182E-2</v>
      </c>
      <c r="G64" s="24"/>
      <c r="H64" s="1"/>
      <c r="I64" s="11">
        <f t="shared" si="5"/>
        <v>130.35811983708314</v>
      </c>
      <c r="J64">
        <f>'MSCI World'!J64</f>
        <v>2.8500000000000001E-2</v>
      </c>
      <c r="L64" s="93"/>
      <c r="M64" s="12"/>
    </row>
    <row r="65" spans="1:13" x14ac:dyDescent="0.25">
      <c r="A65" s="7">
        <v>38693</v>
      </c>
      <c r="B65" s="8">
        <v>3684.29</v>
      </c>
      <c r="E65" s="3">
        <f t="shared" si="0"/>
        <v>301.12463322735408</v>
      </c>
      <c r="F65">
        <f t="shared" si="2"/>
        <v>8.5955899041168182E-2</v>
      </c>
      <c r="G65" s="24"/>
      <c r="H65" s="1"/>
      <c r="I65" s="11">
        <f t="shared" si="5"/>
        <v>124.42638009874976</v>
      </c>
      <c r="J65">
        <f>'MSCI World'!J65</f>
        <v>2.104E-2</v>
      </c>
      <c r="L65" s="93"/>
      <c r="M65" s="12"/>
    </row>
    <row r="66" spans="1:13" x14ac:dyDescent="0.25">
      <c r="A66" s="7">
        <v>38663</v>
      </c>
      <c r="B66" s="8">
        <v>3392.67</v>
      </c>
      <c r="E66" s="3">
        <f t="shared" si="0"/>
        <v>277.28992815751405</v>
      </c>
      <c r="F66">
        <f t="shared" si="2"/>
        <v>9.5639675884457986E-3</v>
      </c>
      <c r="G66" s="24"/>
      <c r="H66" s="1"/>
      <c r="I66" s="11">
        <f t="shared" si="5"/>
        <v>114.57774685750182</v>
      </c>
      <c r="J66">
        <f>'MSCI World'!J66</f>
        <v>2.104E-2</v>
      </c>
      <c r="L66" s="93"/>
      <c r="M66" s="12"/>
    </row>
    <row r="67" spans="1:13" x14ac:dyDescent="0.25">
      <c r="A67" s="7">
        <v>38632</v>
      </c>
      <c r="B67" s="8">
        <v>3360.53</v>
      </c>
      <c r="E67" s="3">
        <f t="shared" si="0"/>
        <v>274.66305955815648</v>
      </c>
      <c r="F67">
        <f t="shared" si="2"/>
        <v>-4.7509317914487759E-2</v>
      </c>
      <c r="G67" s="24"/>
      <c r="H67" s="1"/>
      <c r="I67" s="11">
        <f t="shared" si="5"/>
        <v>113.49231008233649</v>
      </c>
      <c r="J67">
        <f>'MSCI World'!J67</f>
        <v>2.104E-2</v>
      </c>
      <c r="L67" s="93"/>
      <c r="M67" s="12"/>
    </row>
    <row r="68" spans="1:13" x14ac:dyDescent="0.25">
      <c r="A68" s="7">
        <v>38602</v>
      </c>
      <c r="B68" s="8">
        <v>3528.15</v>
      </c>
      <c r="E68" s="3">
        <f t="shared" ref="E68:E131" si="6">(B68/B$149)*100</f>
        <v>288.36298845125907</v>
      </c>
      <c r="F68">
        <f t="shared" si="2"/>
        <v>-1.0608584456446746E-2</v>
      </c>
      <c r="G68" s="24"/>
      <c r="H68" s="1"/>
      <c r="I68" s="11">
        <f t="shared" si="5"/>
        <v>119.15319720906984</v>
      </c>
      <c r="J68">
        <f>'MSCI World'!J68</f>
        <v>2.104E-2</v>
      </c>
      <c r="L68" s="93"/>
      <c r="M68" s="12"/>
    </row>
    <row r="69" spans="1:13" x14ac:dyDescent="0.25">
      <c r="A69" s="7">
        <v>38572</v>
      </c>
      <c r="B69" s="8">
        <v>3565.98</v>
      </c>
      <c r="E69" s="3">
        <f t="shared" si="6"/>
        <v>291.45491250582342</v>
      </c>
      <c r="F69">
        <f t="shared" ref="F69:F132" si="7">B69/B70-1</f>
        <v>7.4255382603954256E-2</v>
      </c>
      <c r="G69" s="24"/>
      <c r="H69" s="1"/>
      <c r="I69" s="11">
        <f t="shared" si="5"/>
        <v>120.43079749545764</v>
      </c>
      <c r="J69">
        <f>'MSCI World'!J69</f>
        <v>2.104E-2</v>
      </c>
      <c r="L69" s="93"/>
      <c r="M69" s="12"/>
    </row>
    <row r="70" spans="1:13" x14ac:dyDescent="0.25">
      <c r="A70" s="7">
        <v>38540</v>
      </c>
      <c r="B70" s="8">
        <v>3319.49</v>
      </c>
      <c r="E70" s="3">
        <f t="shared" si="6"/>
        <v>271.30877557192014</v>
      </c>
      <c r="F70">
        <f t="shared" si="7"/>
        <v>8.2074250825534323E-2</v>
      </c>
      <c r="G70" s="24"/>
      <c r="H70" s="1"/>
      <c r="I70" s="11">
        <f t="shared" si="5"/>
        <v>112.1063012070165</v>
      </c>
      <c r="J70">
        <f>'MSCI World'!J70</f>
        <v>2.104E-2</v>
      </c>
      <c r="L70" s="93"/>
      <c r="M70" s="12"/>
    </row>
    <row r="71" spans="1:13" x14ac:dyDescent="0.25">
      <c r="A71" s="7">
        <v>38510</v>
      </c>
      <c r="B71" s="8">
        <v>3067.71</v>
      </c>
      <c r="E71" s="3">
        <f t="shared" si="6"/>
        <v>250.7302760091867</v>
      </c>
      <c r="F71">
        <f t="shared" si="7"/>
        <v>3.2624318783892603E-2</v>
      </c>
      <c r="G71" s="24"/>
      <c r="H71" s="1"/>
      <c r="I71" s="11">
        <f t="shared" si="5"/>
        <v>103.60315026578679</v>
      </c>
      <c r="J71">
        <f>'MSCI World'!J71</f>
        <v>2.104E-2</v>
      </c>
      <c r="L71" s="93"/>
      <c r="M71" s="12"/>
    </row>
    <row r="72" spans="1:13" x14ac:dyDescent="0.25">
      <c r="A72" s="7">
        <v>38481</v>
      </c>
      <c r="B72" s="8">
        <v>2970.79</v>
      </c>
      <c r="E72" s="3">
        <f t="shared" si="6"/>
        <v>242.80880417814319</v>
      </c>
      <c r="F72">
        <f t="shared" si="7"/>
        <v>8.9148050289689085E-3</v>
      </c>
      <c r="G72" s="24"/>
      <c r="H72" s="1"/>
      <c r="I72" s="11">
        <f t="shared" si="5"/>
        <v>100.32995386724843</v>
      </c>
      <c r="J72">
        <f>'MSCI World'!J72</f>
        <v>2.104E-2</v>
      </c>
      <c r="L72" s="93"/>
      <c r="M72" s="12"/>
    </row>
    <row r="73" spans="1:13" x14ac:dyDescent="0.25">
      <c r="A73" s="7">
        <v>38449</v>
      </c>
      <c r="B73" s="8">
        <v>2944.54</v>
      </c>
      <c r="E73" s="3">
        <f t="shared" si="6"/>
        <v>240.66333744718068</v>
      </c>
      <c r="F73">
        <f t="shared" si="7"/>
        <v>-1.8650224962506234E-2</v>
      </c>
      <c r="G73" s="24"/>
      <c r="H73" s="1"/>
      <c r="I73" s="11">
        <f t="shared" si="5"/>
        <v>99.443435032522586</v>
      </c>
      <c r="J73">
        <f>'MSCI World'!J73</f>
        <v>2.104E-2</v>
      </c>
      <c r="L73" s="93"/>
      <c r="M73" s="12"/>
    </row>
    <row r="74" spans="1:13" x14ac:dyDescent="0.25">
      <c r="A74" s="7">
        <v>38418</v>
      </c>
      <c r="B74" s="8">
        <v>3000.5</v>
      </c>
      <c r="E74" s="3">
        <f t="shared" si="6"/>
        <v>245.23706385726314</v>
      </c>
      <c r="F74">
        <f t="shared" si="7"/>
        <v>-2.9768217916548045E-2</v>
      </c>
      <c r="G74" s="24"/>
      <c r="H74" s="1"/>
      <c r="I74" s="11">
        <f t="shared" si="5"/>
        <v>101.33332432742772</v>
      </c>
      <c r="J74">
        <f>'MSCI World'!J74</f>
        <v>2.104E-2</v>
      </c>
      <c r="L74" s="93"/>
      <c r="M74" s="12"/>
    </row>
    <row r="75" spans="1:13" x14ac:dyDescent="0.25">
      <c r="A75" s="7">
        <v>38390</v>
      </c>
      <c r="B75" s="8">
        <v>3092.56</v>
      </c>
      <c r="E75" s="3">
        <f t="shared" si="6"/>
        <v>252.76131784783124</v>
      </c>
      <c r="F75">
        <f t="shared" si="7"/>
        <v>5.4710893749957412E-2</v>
      </c>
      <c r="G75" s="24"/>
      <c r="H75" s="1"/>
      <c r="I75" s="11">
        <f t="shared" si="5"/>
        <v>104.44238809599395</v>
      </c>
      <c r="J75">
        <f>'MSCI World'!J75</f>
        <v>2.104E-2</v>
      </c>
      <c r="L75" s="93"/>
      <c r="M75" s="12"/>
    </row>
    <row r="76" spans="1:13" x14ac:dyDescent="0.25">
      <c r="A76" s="7">
        <v>38359</v>
      </c>
      <c r="B76" s="8">
        <v>2932.14</v>
      </c>
      <c r="E76" s="3">
        <f t="shared" si="6"/>
        <v>239.64985982950688</v>
      </c>
      <c r="F76">
        <f t="shared" si="7"/>
        <v>-9.75339578928891E-3</v>
      </c>
      <c r="G76" s="24"/>
      <c r="H76" s="1"/>
      <c r="I76" s="11">
        <f t="shared" si="5"/>
        <v>99.024660421071104</v>
      </c>
      <c r="J76">
        <f>'MSCI World'!J76</f>
        <v>2.104E-2</v>
      </c>
      <c r="L76" s="93"/>
      <c r="M76" s="12"/>
    </row>
    <row r="77" spans="1:13" s="6" customFormat="1" x14ac:dyDescent="0.25">
      <c r="A77" s="4">
        <v>38328</v>
      </c>
      <c r="B77" s="5">
        <v>2961.02</v>
      </c>
      <c r="E77" s="9">
        <f t="shared" si="6"/>
        <v>242.01028189389544</v>
      </c>
      <c r="F77" s="6">
        <f t="shared" si="7"/>
        <v>-7.4382963318037065E-3</v>
      </c>
      <c r="G77" s="84">
        <f>AVERAGE(F77:F99)</f>
        <v>3.2700866737684353E-2</v>
      </c>
      <c r="H77" s="11">
        <f t="shared" ref="H77:H98" si="8">E77/E$99*100</f>
        <v>219.086516762484</v>
      </c>
      <c r="I77" s="11">
        <f>E77/E$77*100</f>
        <v>100</v>
      </c>
      <c r="J77">
        <f>'MSCI World'!J77</f>
        <v>2.069E-2</v>
      </c>
      <c r="K77">
        <f>'MSCI World'!K77</f>
        <v>2.1990869565217386E-2</v>
      </c>
      <c r="L77" s="93"/>
      <c r="M77" s="15"/>
    </row>
    <row r="78" spans="1:13" x14ac:dyDescent="0.25">
      <c r="A78" s="7">
        <v>38299</v>
      </c>
      <c r="B78" s="8">
        <v>2983.21</v>
      </c>
      <c r="E78" s="3">
        <f t="shared" si="6"/>
        <v>243.82391643713578</v>
      </c>
      <c r="F78">
        <f t="shared" si="7"/>
        <v>9.4567175569718387E-2</v>
      </c>
      <c r="G78" s="24"/>
      <c r="H78" s="11">
        <f t="shared" si="8"/>
        <v>220.72835971084621</v>
      </c>
      <c r="I78" s="1"/>
      <c r="J78">
        <f>'MSCI World'!J78</f>
        <v>2.069E-2</v>
      </c>
      <c r="L78" s="93"/>
      <c r="M78" s="12"/>
    </row>
    <row r="79" spans="1:13" x14ac:dyDescent="0.25">
      <c r="A79" s="7">
        <v>38267</v>
      </c>
      <c r="B79" s="8">
        <v>2725.47</v>
      </c>
      <c r="E79" s="3">
        <f t="shared" si="6"/>
        <v>222.7582937613914</v>
      </c>
      <c r="F79">
        <f t="shared" si="7"/>
        <v>9.3876551732441582E-2</v>
      </c>
      <c r="G79" s="24"/>
      <c r="H79" s="11">
        <f t="shared" si="8"/>
        <v>201.65812079643069</v>
      </c>
      <c r="I79" s="1"/>
      <c r="J79">
        <f>'MSCI World'!J79</f>
        <v>2.069E-2</v>
      </c>
      <c r="L79" s="93"/>
      <c r="M79" s="12"/>
    </row>
    <row r="80" spans="1:13" x14ac:dyDescent="0.25">
      <c r="A80" s="7">
        <v>38237</v>
      </c>
      <c r="B80" s="8">
        <v>2491.5700000000002</v>
      </c>
      <c r="E80" s="3">
        <f t="shared" si="6"/>
        <v>203.64116353769077</v>
      </c>
      <c r="F80">
        <f t="shared" si="7"/>
        <v>4.4289366696005805E-2</v>
      </c>
      <c r="G80" s="24"/>
      <c r="H80" s="11">
        <f t="shared" si="8"/>
        <v>184.35180869089109</v>
      </c>
      <c r="I80" s="1"/>
      <c r="J80">
        <f>'MSCI World'!J80</f>
        <v>2.069E-2</v>
      </c>
      <c r="L80" s="93"/>
      <c r="M80" s="12"/>
    </row>
    <row r="81" spans="1:13" x14ac:dyDescent="0.25">
      <c r="A81" s="7">
        <v>38208</v>
      </c>
      <c r="B81" s="8">
        <v>2385.9</v>
      </c>
      <c r="E81" s="3">
        <f t="shared" si="6"/>
        <v>195.00453612965975</v>
      </c>
      <c r="F81">
        <f t="shared" si="7"/>
        <v>3.1794082287513348E-2</v>
      </c>
      <c r="G81" s="24"/>
      <c r="H81" s="11">
        <f t="shared" si="8"/>
        <v>176.53326230272359</v>
      </c>
      <c r="I81" s="1"/>
      <c r="J81">
        <f>'MSCI World'!J81</f>
        <v>2.069E-2</v>
      </c>
      <c r="L81" s="93"/>
      <c r="M81" s="12"/>
    </row>
    <row r="82" spans="1:13" x14ac:dyDescent="0.25">
      <c r="A82" s="7">
        <v>38175</v>
      </c>
      <c r="B82" s="8">
        <v>2312.38</v>
      </c>
      <c r="E82" s="3">
        <f t="shared" si="6"/>
        <v>188.99559464164577</v>
      </c>
      <c r="F82">
        <f t="shared" si="7"/>
        <v>-5.2023547932176784E-2</v>
      </c>
      <c r="G82" s="24"/>
      <c r="H82" s="11">
        <f t="shared" si="8"/>
        <v>171.09350143910976</v>
      </c>
      <c r="I82" s="1"/>
      <c r="J82">
        <f>'MSCI World'!J82</f>
        <v>2.069E-2</v>
      </c>
      <c r="L82" s="93"/>
      <c r="M82" s="12"/>
    </row>
    <row r="83" spans="1:13" x14ac:dyDescent="0.25">
      <c r="A83" s="7">
        <v>38145</v>
      </c>
      <c r="B83" s="8">
        <v>2439.2800000000002</v>
      </c>
      <c r="E83" s="3">
        <f t="shared" si="6"/>
        <v>199.36739380961336</v>
      </c>
      <c r="F83">
        <f t="shared" si="7"/>
        <v>3.9335992091897642E-2</v>
      </c>
      <c r="G83" s="24"/>
      <c r="H83" s="11">
        <f t="shared" si="8"/>
        <v>180.48286016588611</v>
      </c>
      <c r="I83" s="1"/>
      <c r="J83">
        <f>'MSCI World'!J83</f>
        <v>2.069E-2</v>
      </c>
      <c r="L83" s="93"/>
      <c r="M83" s="12"/>
    </row>
    <row r="84" spans="1:13" x14ac:dyDescent="0.25">
      <c r="A84" s="7">
        <v>38114</v>
      </c>
      <c r="B84" s="8">
        <v>2346.96</v>
      </c>
      <c r="E84" s="3">
        <f t="shared" si="6"/>
        <v>191.82188948190046</v>
      </c>
      <c r="F84">
        <f t="shared" si="7"/>
        <v>4.2055908784143892E-2</v>
      </c>
      <c r="G84" s="24"/>
      <c r="H84" s="11">
        <f t="shared" si="8"/>
        <v>173.65208319460172</v>
      </c>
      <c r="I84" s="1"/>
      <c r="J84">
        <f>'MSCI World'!J84</f>
        <v>2.069E-2</v>
      </c>
      <c r="L84" s="93"/>
      <c r="M84" s="12"/>
    </row>
    <row r="85" spans="1:13" x14ac:dyDescent="0.25">
      <c r="A85" s="7">
        <v>38084</v>
      </c>
      <c r="B85" s="8">
        <v>2252.2399999999998</v>
      </c>
      <c r="E85" s="3">
        <f t="shared" si="6"/>
        <v>184.0802281959281</v>
      </c>
      <c r="F85">
        <f t="shared" si="7"/>
        <v>-3.5067199636689361E-2</v>
      </c>
      <c r="G85" s="24"/>
      <c r="H85" s="11">
        <f t="shared" si="8"/>
        <v>166.64372969893378</v>
      </c>
      <c r="I85" s="1"/>
      <c r="J85">
        <f>'MSCI World'!J85</f>
        <v>2.069E-2</v>
      </c>
      <c r="L85" s="93"/>
      <c r="M85" s="12"/>
    </row>
    <row r="86" spans="1:13" x14ac:dyDescent="0.25">
      <c r="A86" s="7">
        <v>38054</v>
      </c>
      <c r="B86" s="8">
        <v>2334.09</v>
      </c>
      <c r="E86" s="3">
        <f t="shared" si="6"/>
        <v>190.76999779323421</v>
      </c>
      <c r="F86">
        <f t="shared" si="7"/>
        <v>2.4820421854967689E-2</v>
      </c>
      <c r="G86" s="24"/>
      <c r="H86" s="11">
        <f t="shared" si="8"/>
        <v>172.69982908259527</v>
      </c>
      <c r="I86" s="1"/>
      <c r="J86">
        <f>'MSCI World'!J86</f>
        <v>2.069E-2</v>
      </c>
      <c r="L86" s="93"/>
      <c r="M86" s="12"/>
    </row>
    <row r="87" spans="1:13" x14ac:dyDescent="0.25">
      <c r="A87" s="7">
        <v>38026</v>
      </c>
      <c r="B87" s="8">
        <v>2277.56</v>
      </c>
      <c r="E87" s="3">
        <f t="shared" si="6"/>
        <v>186.14968410556514</v>
      </c>
      <c r="F87">
        <f t="shared" si="7"/>
        <v>2.3558068256379405E-2</v>
      </c>
      <c r="G87" s="24"/>
      <c r="H87" s="11">
        <f t="shared" si="8"/>
        <v>168.51716203117948</v>
      </c>
      <c r="I87" s="1"/>
      <c r="J87">
        <f>'MSCI World'!J87</f>
        <v>2.069E-2</v>
      </c>
      <c r="L87" s="93"/>
      <c r="M87" s="12"/>
    </row>
    <row r="88" spans="1:13" x14ac:dyDescent="0.25">
      <c r="A88" s="7">
        <v>37993</v>
      </c>
      <c r="B88" s="8">
        <v>2225.14</v>
      </c>
      <c r="E88" s="3">
        <f t="shared" si="6"/>
        <v>181.86528920891533</v>
      </c>
      <c r="F88">
        <f t="shared" si="7"/>
        <v>3.2849510529760373E-2</v>
      </c>
      <c r="G88" s="24"/>
      <c r="H88" s="11">
        <f t="shared" si="8"/>
        <v>164.63859477777035</v>
      </c>
      <c r="I88" s="1"/>
      <c r="J88">
        <f>'MSCI World'!J88</f>
        <v>2.069E-2</v>
      </c>
      <c r="L88" s="93"/>
      <c r="M88" s="12"/>
    </row>
    <row r="89" spans="1:13" x14ac:dyDescent="0.25">
      <c r="A89" s="7">
        <v>37963</v>
      </c>
      <c r="B89" s="8">
        <v>2154.37</v>
      </c>
      <c r="E89" s="3">
        <f t="shared" si="6"/>
        <v>176.08111090224028</v>
      </c>
      <c r="F89">
        <f t="shared" si="7"/>
        <v>6.9824606705863657E-2</v>
      </c>
      <c r="G89" s="24"/>
      <c r="H89" s="11">
        <f t="shared" si="8"/>
        <v>159.40230701501261</v>
      </c>
      <c r="I89" s="1"/>
      <c r="J89">
        <f>'MSCI World'!J89</f>
        <v>2.341E-2</v>
      </c>
      <c r="L89" s="93"/>
      <c r="M89" s="12"/>
    </row>
    <row r="90" spans="1:13" x14ac:dyDescent="0.25">
      <c r="A90" s="7">
        <v>37932</v>
      </c>
      <c r="B90" s="8">
        <v>2013.76</v>
      </c>
      <c r="E90" s="3">
        <f t="shared" si="6"/>
        <v>164.58876511021569</v>
      </c>
      <c r="F90">
        <f t="shared" si="7"/>
        <v>2.8788041340342518E-2</v>
      </c>
      <c r="G90" s="24"/>
      <c r="H90" s="11">
        <f t="shared" si="8"/>
        <v>148.99854239269567</v>
      </c>
      <c r="I90" s="1"/>
      <c r="J90">
        <f>'MSCI World'!J90</f>
        <v>2.341E-2</v>
      </c>
      <c r="L90" s="93"/>
      <c r="M90" s="12"/>
    </row>
    <row r="91" spans="1:13" x14ac:dyDescent="0.25">
      <c r="A91" s="7">
        <v>37901</v>
      </c>
      <c r="B91" s="8">
        <v>1957.41</v>
      </c>
      <c r="E91" s="3">
        <f t="shared" si="6"/>
        <v>159.98316319441608</v>
      </c>
      <c r="F91">
        <f t="shared" si="7"/>
        <v>4.1048169638820742E-2</v>
      </c>
      <c r="G91" s="24"/>
      <c r="H91" s="11">
        <f t="shared" si="8"/>
        <v>144.82919358060866</v>
      </c>
      <c r="I91" s="1"/>
      <c r="J91">
        <f>'MSCI World'!J91</f>
        <v>2.341E-2</v>
      </c>
      <c r="L91" s="93"/>
      <c r="M91" s="12"/>
    </row>
    <row r="92" spans="1:13" x14ac:dyDescent="0.25">
      <c r="A92" s="7">
        <v>37872</v>
      </c>
      <c r="B92" s="8">
        <v>1880.23</v>
      </c>
      <c r="E92" s="3">
        <f t="shared" si="6"/>
        <v>153.67508234505644</v>
      </c>
      <c r="F92">
        <f t="shared" si="7"/>
        <v>6.5871895602682473E-2</v>
      </c>
      <c r="G92" s="24"/>
      <c r="H92" s="11">
        <f t="shared" si="8"/>
        <v>139.11862851731001</v>
      </c>
      <c r="I92" s="1"/>
      <c r="J92">
        <f>'MSCI World'!J92</f>
        <v>2.341E-2</v>
      </c>
      <c r="L92" s="93"/>
      <c r="M92" s="12"/>
    </row>
    <row r="93" spans="1:13" x14ac:dyDescent="0.25">
      <c r="A93" s="7">
        <v>37840</v>
      </c>
      <c r="B93" s="8">
        <v>1764.03</v>
      </c>
      <c r="E93" s="3">
        <f t="shared" si="6"/>
        <v>144.17781628266218</v>
      </c>
      <c r="F93">
        <f t="shared" si="7"/>
        <v>6.4316441720012163E-2</v>
      </c>
      <c r="G93" s="24"/>
      <c r="H93" s="11">
        <f t="shared" si="8"/>
        <v>130.52096512841004</v>
      </c>
      <c r="I93" s="1"/>
      <c r="J93">
        <f>'MSCI World'!J93</f>
        <v>2.341E-2</v>
      </c>
      <c r="L93" s="93"/>
      <c r="M93" s="12"/>
    </row>
    <row r="94" spans="1:13" x14ac:dyDescent="0.25">
      <c r="A94" s="7">
        <v>37809</v>
      </c>
      <c r="B94" s="8">
        <v>1657.43</v>
      </c>
      <c r="E94" s="3">
        <f t="shared" si="6"/>
        <v>135.46517805330566</v>
      </c>
      <c r="F94">
        <f t="shared" si="7"/>
        <v>2.5047466495148107E-2</v>
      </c>
      <c r="G94" s="24"/>
      <c r="H94" s="11">
        <f t="shared" si="8"/>
        <v>122.63360783704395</v>
      </c>
      <c r="I94" s="1"/>
      <c r="J94">
        <f>'MSCI World'!J94</f>
        <v>2.341E-2</v>
      </c>
      <c r="L94" s="93"/>
      <c r="M94" s="12"/>
    </row>
    <row r="95" spans="1:13" x14ac:dyDescent="0.25">
      <c r="A95" s="7">
        <v>37781</v>
      </c>
      <c r="B95" s="8">
        <v>1616.93</v>
      </c>
      <c r="E95" s="3">
        <f t="shared" si="6"/>
        <v>132.15502938267772</v>
      </c>
      <c r="F95">
        <f t="shared" si="7"/>
        <v>7.6510808849475032E-2</v>
      </c>
      <c r="G95" s="24"/>
      <c r="H95" s="11">
        <f t="shared" si="8"/>
        <v>119.63700398807279</v>
      </c>
      <c r="I95" s="1"/>
      <c r="J95">
        <f>'MSCI World'!J95</f>
        <v>2.341E-2</v>
      </c>
      <c r="L95" s="93"/>
      <c r="M95" s="12"/>
    </row>
    <row r="96" spans="1:13" x14ac:dyDescent="0.25">
      <c r="A96" s="7">
        <v>37748</v>
      </c>
      <c r="B96" s="8">
        <v>1502.01</v>
      </c>
      <c r="E96" s="3">
        <f t="shared" si="6"/>
        <v>122.76238036468847</v>
      </c>
      <c r="F96">
        <f t="shared" si="7"/>
        <v>6.2039073161418878E-2</v>
      </c>
      <c r="G96" s="24"/>
      <c r="H96" s="11">
        <f t="shared" si="8"/>
        <v>111.13404807884397</v>
      </c>
      <c r="I96" s="1"/>
      <c r="J96">
        <f>'MSCI World'!J96</f>
        <v>2.341E-2</v>
      </c>
      <c r="L96" s="93"/>
      <c r="M96" s="12"/>
    </row>
    <row r="97" spans="1:13" x14ac:dyDescent="0.25">
      <c r="A97" s="7">
        <v>37718</v>
      </c>
      <c r="B97" s="8">
        <v>1414.27</v>
      </c>
      <c r="E97" s="3">
        <f t="shared" si="6"/>
        <v>115.59120889898733</v>
      </c>
      <c r="F97">
        <f t="shared" si="7"/>
        <v>3.5632427999209293E-2</v>
      </c>
      <c r="G97" s="24"/>
      <c r="H97" s="11">
        <f t="shared" si="8"/>
        <v>104.64214630825803</v>
      </c>
      <c r="I97" s="1"/>
      <c r="J97">
        <f>'MSCI World'!J97</f>
        <v>2.341E-2</v>
      </c>
      <c r="L97" s="93"/>
      <c r="M97" s="12"/>
    </row>
    <row r="98" spans="1:13" x14ac:dyDescent="0.25">
      <c r="A98" s="7">
        <v>37687</v>
      </c>
      <c r="B98" s="8">
        <v>1365.61</v>
      </c>
      <c r="E98" s="3">
        <f t="shared" si="6"/>
        <v>111.61412657027732</v>
      </c>
      <c r="F98">
        <f t="shared" si="7"/>
        <v>1.041782276383052E-2</v>
      </c>
      <c r="G98" s="24"/>
      <c r="H98" s="11">
        <f t="shared" si="8"/>
        <v>101.04178227638307</v>
      </c>
      <c r="I98" s="1"/>
      <c r="J98">
        <f>'MSCI World'!J98</f>
        <v>2.341E-2</v>
      </c>
      <c r="L98" s="93"/>
      <c r="M98" s="12"/>
    </row>
    <row r="99" spans="1:13" s="6" customFormat="1" x14ac:dyDescent="0.25">
      <c r="A99" s="4">
        <v>37659</v>
      </c>
      <c r="B99" s="5">
        <v>1351.53</v>
      </c>
      <c r="E99" s="9">
        <f t="shared" si="6"/>
        <v>110.46333908182197</v>
      </c>
      <c r="F99" s="6">
        <f t="shared" si="7"/>
        <v>-5.9994853212221533E-2</v>
      </c>
      <c r="G99" s="84">
        <f>AVERAGE(F99:F134)</f>
        <v>-1.8326569681612892E-3</v>
      </c>
      <c r="H99" s="11">
        <f>E99/E$99*100</f>
        <v>100</v>
      </c>
      <c r="I99" s="11">
        <f t="shared" ref="I99:I133" si="9">E99/E$134*100</f>
        <v>82.198854167933732</v>
      </c>
      <c r="J99">
        <f>'MSCI World'!J99</f>
        <v>2.341E-2</v>
      </c>
      <c r="K99">
        <f>'MSCI World'!K99</f>
        <v>3.9232777777777769E-2</v>
      </c>
      <c r="L99" s="93"/>
      <c r="M99" s="15"/>
    </row>
    <row r="100" spans="1:13" x14ac:dyDescent="0.25">
      <c r="A100" s="7">
        <v>37628</v>
      </c>
      <c r="B100" s="8">
        <v>1437.79</v>
      </c>
      <c r="E100" s="3">
        <f t="shared" si="6"/>
        <v>117.51354708992979</v>
      </c>
      <c r="F100">
        <f t="shared" si="7"/>
        <v>-6.4042391141605481E-2</v>
      </c>
      <c r="G100" s="24"/>
      <c r="H100" s="1"/>
      <c r="I100" s="11">
        <f t="shared" si="9"/>
        <v>87.445110751602584</v>
      </c>
      <c r="J100">
        <f>'MSCI World'!J100</f>
        <v>2.341E-2</v>
      </c>
      <c r="L100" s="93"/>
      <c r="M100" s="12"/>
    </row>
    <row r="101" spans="1:13" x14ac:dyDescent="0.25">
      <c r="A101" s="7">
        <v>37599</v>
      </c>
      <c r="B101" s="8">
        <v>1536.17</v>
      </c>
      <c r="E101" s="3">
        <f t="shared" si="6"/>
        <v>125.55434773724777</v>
      </c>
      <c r="F101">
        <f t="shared" si="7"/>
        <v>-1.3392015498332466E-3</v>
      </c>
      <c r="G101" s="24"/>
      <c r="H101" s="1"/>
      <c r="I101" s="11">
        <f t="shared" si="9"/>
        <v>93.428494970259464</v>
      </c>
      <c r="J101">
        <f>'MSCI World'!J101</f>
        <v>3.3020000000000001E-2</v>
      </c>
      <c r="L101" s="93"/>
      <c r="M101" s="12"/>
    </row>
    <row r="102" spans="1:13" x14ac:dyDescent="0.25">
      <c r="A102" s="7">
        <v>37567</v>
      </c>
      <c r="B102" s="8">
        <v>1538.23</v>
      </c>
      <c r="E102" s="3">
        <f t="shared" si="6"/>
        <v>125.72271579308712</v>
      </c>
      <c r="F102">
        <f t="shared" si="7"/>
        <v>2.1156961151384879E-2</v>
      </c>
      <c r="G102" s="24"/>
      <c r="H102" s="1"/>
      <c r="I102" s="11">
        <f t="shared" si="9"/>
        <v>93.553782340562719</v>
      </c>
      <c r="J102">
        <f>'MSCI World'!J102</f>
        <v>3.3020000000000001E-2</v>
      </c>
      <c r="L102" s="93"/>
      <c r="M102" s="12"/>
    </row>
    <row r="103" spans="1:13" x14ac:dyDescent="0.25">
      <c r="A103" s="7">
        <v>37536</v>
      </c>
      <c r="B103" s="8">
        <v>1506.36</v>
      </c>
      <c r="E103" s="3">
        <f t="shared" si="6"/>
        <v>123.1179148515337</v>
      </c>
      <c r="F103">
        <f t="shared" si="7"/>
        <v>8.8943660085192278E-3</v>
      </c>
      <c r="G103" s="24"/>
      <c r="H103" s="1"/>
      <c r="I103" s="11">
        <f t="shared" si="9"/>
        <v>91.615477247570283</v>
      </c>
      <c r="J103">
        <f>'MSCI World'!J103</f>
        <v>3.3020000000000001E-2</v>
      </c>
      <c r="L103" s="93"/>
      <c r="M103" s="12"/>
    </row>
    <row r="104" spans="1:13" x14ac:dyDescent="0.25">
      <c r="A104" s="7">
        <v>37508</v>
      </c>
      <c r="B104" s="8">
        <v>1493.08</v>
      </c>
      <c r="E104" s="3">
        <f t="shared" si="6"/>
        <v>122.03251301583148</v>
      </c>
      <c r="F104">
        <f t="shared" si="7"/>
        <v>-3.8286141241336669E-2</v>
      </c>
      <c r="G104" s="24"/>
      <c r="H104" s="1"/>
      <c r="I104" s="11">
        <f t="shared" si="9"/>
        <v>90.807799442896936</v>
      </c>
      <c r="J104">
        <f>'MSCI World'!J104</f>
        <v>3.3020000000000001E-2</v>
      </c>
      <c r="L104" s="93"/>
      <c r="M104" s="12"/>
    </row>
    <row r="105" spans="1:13" x14ac:dyDescent="0.25">
      <c r="A105" s="7">
        <v>37475</v>
      </c>
      <c r="B105" s="8">
        <v>1552.52</v>
      </c>
      <c r="E105" s="3">
        <f t="shared" si="6"/>
        <v>126.89066701539016</v>
      </c>
      <c r="F105">
        <f t="shared" si="7"/>
        <v>-5.8119782566491973E-2</v>
      </c>
      <c r="G105" s="24"/>
      <c r="H105" s="1"/>
      <c r="I105" s="11">
        <f t="shared" si="9"/>
        <v>94.422887448151727</v>
      </c>
      <c r="J105">
        <f>'MSCI World'!J105</f>
        <v>3.3020000000000001E-2</v>
      </c>
      <c r="L105" s="93"/>
      <c r="M105" s="12"/>
    </row>
    <row r="106" spans="1:13" x14ac:dyDescent="0.25">
      <c r="A106" s="7">
        <v>37445</v>
      </c>
      <c r="B106" s="8">
        <v>1648.32</v>
      </c>
      <c r="E106" s="3">
        <f t="shared" si="6"/>
        <v>134.72059893257921</v>
      </c>
      <c r="F106">
        <f t="shared" si="7"/>
        <v>-0.13317486695134517</v>
      </c>
      <c r="G106" s="24"/>
      <c r="H106" s="1"/>
      <c r="I106" s="11">
        <f t="shared" si="9"/>
        <v>100.24935835837053</v>
      </c>
      <c r="J106">
        <f>'MSCI World'!J106</f>
        <v>3.3020000000000001E-2</v>
      </c>
      <c r="L106" s="93"/>
      <c r="M106" s="12"/>
    </row>
    <row r="107" spans="1:13" x14ac:dyDescent="0.25">
      <c r="A107" s="7">
        <v>37414</v>
      </c>
      <c r="B107" s="8">
        <v>1901.56</v>
      </c>
      <c r="E107" s="3">
        <f t="shared" si="6"/>
        <v>155.41842731158715</v>
      </c>
      <c r="F107">
        <f t="shared" si="7"/>
        <v>-2.2072739241339678E-2</v>
      </c>
      <c r="G107" s="24"/>
      <c r="H107" s="1"/>
      <c r="I107" s="11">
        <f t="shared" si="9"/>
        <v>115.65119023001789</v>
      </c>
      <c r="J107">
        <f>'MSCI World'!J107</f>
        <v>3.3020000000000001E-2</v>
      </c>
      <c r="L107" s="93"/>
      <c r="M107" s="12"/>
    </row>
    <row r="108" spans="1:13" x14ac:dyDescent="0.25">
      <c r="A108" s="7">
        <v>37383</v>
      </c>
      <c r="B108" s="8">
        <v>1944.48</v>
      </c>
      <c r="E108" s="3">
        <f t="shared" si="6"/>
        <v>158.92636758179336</v>
      </c>
      <c r="F108">
        <f t="shared" si="7"/>
        <v>-2.6312954898671803E-3</v>
      </c>
      <c r="G108" s="24"/>
      <c r="H108" s="1"/>
      <c r="I108" s="11">
        <f t="shared" si="9"/>
        <v>118.26154650837479</v>
      </c>
      <c r="J108">
        <f>'MSCI World'!J108</f>
        <v>3.3020000000000001E-2</v>
      </c>
      <c r="L108" s="93"/>
      <c r="M108" s="12"/>
    </row>
    <row r="109" spans="1:13" x14ac:dyDescent="0.25">
      <c r="A109" s="7">
        <v>37354</v>
      </c>
      <c r="B109" s="8">
        <v>1949.61</v>
      </c>
      <c r="E109" s="3">
        <f t="shared" si="6"/>
        <v>159.34565308007288</v>
      </c>
      <c r="F109">
        <f t="shared" si="7"/>
        <v>-1.2610723673215141E-2</v>
      </c>
      <c r="G109" s="24"/>
      <c r="H109" s="1"/>
      <c r="I109" s="11">
        <f t="shared" si="9"/>
        <v>118.57354855189692</v>
      </c>
      <c r="J109">
        <f>'MSCI World'!J109</f>
        <v>3.3020000000000001E-2</v>
      </c>
      <c r="L109" s="93"/>
      <c r="M109" s="12"/>
    </row>
    <row r="110" spans="1:13" x14ac:dyDescent="0.25">
      <c r="A110" s="7">
        <v>37322</v>
      </c>
      <c r="B110" s="8">
        <v>1974.51</v>
      </c>
      <c r="E110" s="3">
        <f t="shared" si="6"/>
        <v>161.38078152201453</v>
      </c>
      <c r="F110">
        <f t="shared" si="7"/>
        <v>8.8382014915912022E-2</v>
      </c>
      <c r="G110" s="24"/>
      <c r="H110" s="1"/>
      <c r="I110" s="11">
        <f t="shared" si="9"/>
        <v>120.08794443565947</v>
      </c>
      <c r="J110">
        <f>'MSCI World'!J110</f>
        <v>3.3020000000000001E-2</v>
      </c>
      <c r="L110" s="93"/>
      <c r="M110" s="12"/>
    </row>
    <row r="111" spans="1:13" x14ac:dyDescent="0.25">
      <c r="A111" s="7">
        <v>37294</v>
      </c>
      <c r="B111" s="8">
        <v>1814.17</v>
      </c>
      <c r="E111" s="3">
        <f t="shared" si="6"/>
        <v>148.27586206896552</v>
      </c>
      <c r="F111">
        <f t="shared" si="7"/>
        <v>3.6179970458556365E-3</v>
      </c>
      <c r="G111" s="24"/>
      <c r="H111" s="1"/>
      <c r="I111" s="11">
        <f t="shared" si="9"/>
        <v>110.33620805001765</v>
      </c>
      <c r="J111">
        <f>'MSCI World'!J111</f>
        <v>3.3020000000000001E-2</v>
      </c>
      <c r="L111" s="93"/>
      <c r="M111" s="12"/>
    </row>
    <row r="112" spans="1:13" x14ac:dyDescent="0.25">
      <c r="A112" s="7">
        <v>37263</v>
      </c>
      <c r="B112" s="8">
        <v>1807.63</v>
      </c>
      <c r="E112" s="3">
        <f t="shared" si="6"/>
        <v>147.74133435770858</v>
      </c>
      <c r="F112">
        <f t="shared" si="7"/>
        <v>-3.8719661355852808E-2</v>
      </c>
      <c r="G112" s="24"/>
      <c r="H112" s="1"/>
      <c r="I112" s="11">
        <f t="shared" si="9"/>
        <v>109.93845105886075</v>
      </c>
      <c r="J112">
        <f>'MSCI World'!J112</f>
        <v>3.3020000000000001E-2</v>
      </c>
      <c r="L112" s="93"/>
      <c r="M112" s="12"/>
    </row>
    <row r="113" spans="1:13" x14ac:dyDescent="0.25">
      <c r="A113" s="7">
        <v>37232</v>
      </c>
      <c r="B113" s="8">
        <v>1880.44</v>
      </c>
      <c r="E113" s="3">
        <f t="shared" si="6"/>
        <v>153.69224607890416</v>
      </c>
      <c r="F113">
        <f t="shared" si="7"/>
        <v>3.9313329390762375E-2</v>
      </c>
      <c r="G113" s="24"/>
      <c r="H113" s="1"/>
      <c r="I113" s="11">
        <f t="shared" si="9"/>
        <v>114.36669058885067</v>
      </c>
      <c r="J113">
        <f>'MSCI World'!J113</f>
        <v>4.4060000000000002E-2</v>
      </c>
      <c r="L113" s="93"/>
      <c r="M113" s="12"/>
    </row>
    <row r="114" spans="1:13" x14ac:dyDescent="0.25">
      <c r="A114" s="7">
        <v>37202</v>
      </c>
      <c r="B114" s="8">
        <v>1809.31</v>
      </c>
      <c r="E114" s="3">
        <f t="shared" si="6"/>
        <v>147.87864422849015</v>
      </c>
      <c r="F114">
        <f t="shared" si="7"/>
        <v>8.7397604408945284E-2</v>
      </c>
      <c r="G114" s="24"/>
      <c r="H114" s="1"/>
      <c r="I114" s="11">
        <f t="shared" si="9"/>
        <v>110.04062716668084</v>
      </c>
      <c r="J114">
        <f>'MSCI World'!J114</f>
        <v>4.4060000000000002E-2</v>
      </c>
      <c r="L114" s="93"/>
      <c r="M114" s="12"/>
    </row>
    <row r="115" spans="1:13" x14ac:dyDescent="0.25">
      <c r="A115" s="7">
        <v>37172</v>
      </c>
      <c r="B115" s="8">
        <v>1663.89</v>
      </c>
      <c r="E115" s="3">
        <f t="shared" si="6"/>
        <v>135.99316719928731</v>
      </c>
      <c r="F115">
        <f t="shared" si="7"/>
        <v>2.545945346300349E-2</v>
      </c>
      <c r="G115" s="24"/>
      <c r="H115" s="1"/>
      <c r="I115" s="11">
        <f t="shared" si="9"/>
        <v>101.1963119290606</v>
      </c>
      <c r="J115">
        <f>'MSCI World'!J115</f>
        <v>4.4060000000000002E-2</v>
      </c>
      <c r="L115" s="93"/>
      <c r="M115" s="12"/>
    </row>
    <row r="116" spans="1:13" x14ac:dyDescent="0.25">
      <c r="A116" s="7">
        <v>37141</v>
      </c>
      <c r="B116" s="8">
        <v>1622.58</v>
      </c>
      <c r="E116" s="3">
        <f t="shared" si="6"/>
        <v>132.61681555524677</v>
      </c>
      <c r="F116">
        <f t="shared" si="7"/>
        <v>-4.8864555611569105E-2</v>
      </c>
      <c r="G116" s="24"/>
      <c r="H116" s="1"/>
      <c r="I116" s="11">
        <f t="shared" si="9"/>
        <v>98.683874420697947</v>
      </c>
      <c r="J116">
        <f>'MSCI World'!J116</f>
        <v>4.4060000000000002E-2</v>
      </c>
      <c r="L116" s="93"/>
      <c r="M116" s="12"/>
    </row>
    <row r="117" spans="1:13" x14ac:dyDescent="0.25">
      <c r="A117" s="7">
        <v>37110</v>
      </c>
      <c r="B117" s="8">
        <v>1705.94</v>
      </c>
      <c r="E117" s="3">
        <f t="shared" si="6"/>
        <v>139.43000057212447</v>
      </c>
      <c r="F117">
        <f t="shared" si="7"/>
        <v>-1.9952087414616182E-2</v>
      </c>
      <c r="G117" s="24"/>
      <c r="H117" s="1"/>
      <c r="I117" s="11">
        <f t="shared" si="9"/>
        <v>103.75375558015352</v>
      </c>
      <c r="J117">
        <f>'MSCI World'!J117</f>
        <v>4.4060000000000002E-2</v>
      </c>
      <c r="L117" s="93"/>
      <c r="M117" s="12"/>
    </row>
    <row r="118" spans="1:13" x14ac:dyDescent="0.25">
      <c r="A118" s="7">
        <v>37081</v>
      </c>
      <c r="B118" s="8">
        <v>1740.67</v>
      </c>
      <c r="E118" s="3">
        <f t="shared" si="6"/>
        <v>142.26855522227035</v>
      </c>
      <c r="F118">
        <f t="shared" si="7"/>
        <v>1.8648233310119E-3</v>
      </c>
      <c r="G118" s="24"/>
      <c r="H118" s="1"/>
      <c r="I118" s="11">
        <f t="shared" si="9"/>
        <v>105.86600333288733</v>
      </c>
      <c r="J118">
        <f>'MSCI World'!J118</f>
        <v>4.4060000000000002E-2</v>
      </c>
      <c r="L118" s="93"/>
      <c r="M118" s="12"/>
    </row>
    <row r="119" spans="1:13" x14ac:dyDescent="0.25">
      <c r="A119" s="7">
        <v>37049</v>
      </c>
      <c r="B119" s="8">
        <v>1737.43</v>
      </c>
      <c r="E119" s="3">
        <f t="shared" si="6"/>
        <v>142.00374332862012</v>
      </c>
      <c r="F119">
        <f t="shared" si="7"/>
        <v>1.6029052291786083E-2</v>
      </c>
      <c r="G119" s="24"/>
      <c r="H119" s="1"/>
      <c r="I119" s="11">
        <f t="shared" si="9"/>
        <v>105.6689494106628</v>
      </c>
      <c r="J119">
        <f>'MSCI World'!J119</f>
        <v>4.4060000000000002E-2</v>
      </c>
      <c r="L119" s="93"/>
      <c r="M119" s="12"/>
    </row>
    <row r="120" spans="1:13" x14ac:dyDescent="0.25">
      <c r="A120" s="7">
        <v>37018</v>
      </c>
      <c r="B120" s="8">
        <v>1710.02</v>
      </c>
      <c r="E120" s="3">
        <f t="shared" si="6"/>
        <v>139.76346740116549</v>
      </c>
      <c r="F120">
        <f t="shared" si="7"/>
        <v>5.03171148400261E-4</v>
      </c>
      <c r="G120" s="24"/>
      <c r="H120" s="1"/>
      <c r="I120" s="11">
        <f t="shared" si="9"/>
        <v>104.00189755628809</v>
      </c>
      <c r="J120">
        <f>'MSCI World'!J120</f>
        <v>4.4060000000000002E-2</v>
      </c>
      <c r="L120" s="93"/>
      <c r="M120" s="12"/>
    </row>
    <row r="121" spans="1:13" x14ac:dyDescent="0.25">
      <c r="A121" s="7">
        <v>36990</v>
      </c>
      <c r="B121" s="8">
        <v>1709.16</v>
      </c>
      <c r="E121" s="3">
        <f t="shared" si="6"/>
        <v>139.69317782445586</v>
      </c>
      <c r="F121">
        <f t="shared" si="7"/>
        <v>4.5767150444210758E-2</v>
      </c>
      <c r="G121" s="24"/>
      <c r="H121" s="1"/>
      <c r="I121" s="11">
        <f t="shared" si="9"/>
        <v>103.94959312014207</v>
      </c>
      <c r="J121">
        <f>'MSCI World'!J121</f>
        <v>4.4060000000000002E-2</v>
      </c>
      <c r="L121" s="93"/>
      <c r="M121" s="12"/>
    </row>
    <row r="122" spans="1:13" x14ac:dyDescent="0.25">
      <c r="A122" s="7">
        <v>36957</v>
      </c>
      <c r="B122" s="8">
        <v>1634.36</v>
      </c>
      <c r="E122" s="3">
        <f t="shared" si="6"/>
        <v>133.57961929203682</v>
      </c>
      <c r="F122">
        <f t="shared" si="7"/>
        <v>-9.871178365024047E-2</v>
      </c>
      <c r="G122" s="24"/>
      <c r="H122" s="1"/>
      <c r="I122" s="11">
        <f t="shared" si="9"/>
        <v>99.400323557674753</v>
      </c>
      <c r="J122">
        <f>'MSCI World'!J122</f>
        <v>4.4060000000000002E-2</v>
      </c>
      <c r="L122" s="93"/>
      <c r="M122" s="12"/>
    </row>
    <row r="123" spans="1:13" x14ac:dyDescent="0.25">
      <c r="A123" s="7">
        <v>36929</v>
      </c>
      <c r="B123" s="8">
        <v>1813.36</v>
      </c>
      <c r="E123" s="3">
        <f t="shared" si="6"/>
        <v>148.20965909555295</v>
      </c>
      <c r="F123">
        <f t="shared" si="7"/>
        <v>-4.5514598674618267E-2</v>
      </c>
      <c r="G123" s="24"/>
      <c r="H123" s="1"/>
      <c r="I123" s="11">
        <f t="shared" si="9"/>
        <v>110.28694456946151</v>
      </c>
      <c r="J123">
        <f>'MSCI World'!J123</f>
        <v>4.4060000000000002E-2</v>
      </c>
      <c r="L123" s="93"/>
      <c r="M123" s="12"/>
    </row>
    <row r="124" spans="1:13" x14ac:dyDescent="0.25">
      <c r="A124" s="7">
        <v>36899</v>
      </c>
      <c r="B124" s="8">
        <v>1899.83</v>
      </c>
      <c r="E124" s="3">
        <f t="shared" si="6"/>
        <v>155.27703083750848</v>
      </c>
      <c r="F124">
        <f t="shared" si="7"/>
        <v>2.5200606541365023E-2</v>
      </c>
      <c r="G124" s="24"/>
      <c r="H124" s="1"/>
      <c r="I124" s="11">
        <f t="shared" si="9"/>
        <v>115.54597316660788</v>
      </c>
      <c r="J124">
        <f>'MSCI World'!J124</f>
        <v>4.4060000000000002E-2</v>
      </c>
      <c r="L124" s="93"/>
      <c r="M124" s="12"/>
    </row>
    <row r="125" spans="1:13" x14ac:dyDescent="0.25">
      <c r="A125" s="7">
        <v>36867</v>
      </c>
      <c r="B125" s="8">
        <v>1853.13</v>
      </c>
      <c r="E125" s="3">
        <f t="shared" si="6"/>
        <v>151.46014335804367</v>
      </c>
      <c r="F125">
        <f t="shared" si="7"/>
        <v>3.7366069929130497E-2</v>
      </c>
      <c r="G125" s="24"/>
      <c r="H125" s="1"/>
      <c r="I125" s="11">
        <f t="shared" si="9"/>
        <v>112.70572064565569</v>
      </c>
      <c r="J125">
        <f>'MSCI World'!J125</f>
        <v>4.4060000000000002E-2</v>
      </c>
      <c r="L125" s="93"/>
      <c r="M125" s="12"/>
    </row>
    <row r="126" spans="1:13" x14ac:dyDescent="0.25">
      <c r="A126" s="7">
        <v>36837</v>
      </c>
      <c r="B126" s="8">
        <v>1786.38</v>
      </c>
      <c r="E126" s="3">
        <f t="shared" si="6"/>
        <v>146.00452795645316</v>
      </c>
      <c r="F126">
        <f t="shared" si="7"/>
        <v>-6.4404116584177773E-2</v>
      </c>
      <c r="G126" s="24"/>
      <c r="H126" s="1"/>
      <c r="I126" s="11">
        <f t="shared" si="9"/>
        <v>108.64604493315981</v>
      </c>
      <c r="J126">
        <f>'MSCI World'!J126</f>
        <v>4.4060000000000002E-2</v>
      </c>
      <c r="L126" s="93"/>
      <c r="M126" s="12"/>
    </row>
    <row r="127" spans="1:13" x14ac:dyDescent="0.25">
      <c r="A127" s="7">
        <v>36808</v>
      </c>
      <c r="B127" s="8">
        <v>1909.35</v>
      </c>
      <c r="E127" s="3">
        <f t="shared" si="6"/>
        <v>156.0551201052709</v>
      </c>
      <c r="F127">
        <f t="shared" si="7"/>
        <v>6.6938241802454224E-2</v>
      </c>
      <c r="G127" s="24"/>
      <c r="H127" s="1"/>
      <c r="I127" s="11">
        <f t="shared" si="9"/>
        <v>116.1249711109219</v>
      </c>
      <c r="J127">
        <f>'MSCI World'!J127</f>
        <v>4.4060000000000002E-2</v>
      </c>
      <c r="L127" s="93"/>
      <c r="M127" s="12"/>
    </row>
    <row r="128" spans="1:13" x14ac:dyDescent="0.25">
      <c r="A128" s="7">
        <v>36776</v>
      </c>
      <c r="B128" s="8">
        <v>1789.56</v>
      </c>
      <c r="E128" s="3">
        <f t="shared" si="6"/>
        <v>146.26443592614692</v>
      </c>
      <c r="F128">
        <f t="shared" si="7"/>
        <v>-5.070384948962614E-3</v>
      </c>
      <c r="G128" s="24"/>
      <c r="H128" s="1"/>
      <c r="I128" s="11">
        <f t="shared" si="9"/>
        <v>108.83944970867647</v>
      </c>
      <c r="J128">
        <f>'MSCI World'!J128</f>
        <v>4.4060000000000002E-2</v>
      </c>
      <c r="L128" s="93"/>
      <c r="M128" s="12"/>
    </row>
    <row r="129" spans="1:13" x14ac:dyDescent="0.25">
      <c r="A129" s="7">
        <v>36745</v>
      </c>
      <c r="B129" s="8">
        <v>1798.68</v>
      </c>
      <c r="E129" s="3">
        <f t="shared" si="6"/>
        <v>147.00983236753277</v>
      </c>
      <c r="F129">
        <f t="shared" si="7"/>
        <v>1.6197648600855485E-2</v>
      </c>
      <c r="G129" s="24"/>
      <c r="H129" s="1"/>
      <c r="I129" s="11">
        <f t="shared" si="9"/>
        <v>109.39412000827143</v>
      </c>
      <c r="J129">
        <f>'MSCI World'!J129</f>
        <v>4.4060000000000002E-2</v>
      </c>
      <c r="L129" s="93"/>
      <c r="M129" s="12"/>
    </row>
    <row r="130" spans="1:13" x14ac:dyDescent="0.25">
      <c r="A130" s="7">
        <v>36714</v>
      </c>
      <c r="B130" s="8">
        <v>1770.01</v>
      </c>
      <c r="E130" s="3">
        <f t="shared" si="6"/>
        <v>144.66657403699193</v>
      </c>
      <c r="F130">
        <f t="shared" si="7"/>
        <v>-9.5796052889269845E-3</v>
      </c>
      <c r="G130" s="24"/>
      <c r="H130" s="1"/>
      <c r="I130" s="11">
        <f t="shared" si="9"/>
        <v>107.6504360730316</v>
      </c>
      <c r="J130">
        <f>'MSCI World'!J130</f>
        <v>4.4060000000000002E-2</v>
      </c>
      <c r="L130" s="93"/>
      <c r="M130" s="12"/>
    </row>
    <row r="131" spans="1:13" x14ac:dyDescent="0.25">
      <c r="A131" s="7">
        <v>36684</v>
      </c>
      <c r="B131" s="8">
        <v>1787.13</v>
      </c>
      <c r="E131" s="3">
        <f t="shared" si="6"/>
        <v>146.06582700590926</v>
      </c>
      <c r="F131">
        <f t="shared" si="7"/>
        <v>3.753309182109521E-2</v>
      </c>
      <c r="G131" s="24"/>
      <c r="H131" s="1"/>
      <c r="I131" s="11">
        <f t="shared" si="9"/>
        <v>108.69165926700808</v>
      </c>
      <c r="J131">
        <f>'MSCI World'!J131</f>
        <v>4.4060000000000002E-2</v>
      </c>
      <c r="L131" s="93"/>
      <c r="M131" s="12"/>
    </row>
    <row r="132" spans="1:13" x14ac:dyDescent="0.25">
      <c r="A132" s="7">
        <v>36654</v>
      </c>
      <c r="B132" s="8">
        <v>1722.48</v>
      </c>
      <c r="E132" s="3">
        <f t="shared" ref="E132:E145" si="10">(B132/B$149)*100</f>
        <v>140.78184894279573</v>
      </c>
      <c r="F132">
        <f t="shared" si="7"/>
        <v>7.225428128559952E-2</v>
      </c>
      <c r="G132" s="24"/>
      <c r="H132" s="1"/>
      <c r="I132" s="11">
        <f t="shared" si="9"/>
        <v>104.75970368928733</v>
      </c>
      <c r="J132">
        <f>'MSCI World'!J132</f>
        <v>4.4060000000000002E-2</v>
      </c>
      <c r="L132" s="93"/>
      <c r="M132" s="12"/>
    </row>
    <row r="133" spans="1:13" x14ac:dyDescent="0.25">
      <c r="A133" s="7">
        <v>36623</v>
      </c>
      <c r="B133" s="8">
        <v>1606.41</v>
      </c>
      <c r="E133" s="3">
        <f t="shared" si="10"/>
        <v>131.29520804897385</v>
      </c>
      <c r="F133">
        <f t="shared" ref="F133:F148" si="11">B133/B134-1</f>
        <v>-2.2995706170707009E-2</v>
      </c>
      <c r="G133" s="24"/>
      <c r="H133" s="1"/>
      <c r="I133" s="11">
        <f t="shared" si="9"/>
        <v>97.700429382929286</v>
      </c>
      <c r="J133">
        <f>'MSCI World'!J133</f>
        <v>4.4060000000000002E-2</v>
      </c>
      <c r="L133" s="93"/>
      <c r="M133" s="12"/>
    </row>
    <row r="134" spans="1:13" s="6" customFormat="1" x14ac:dyDescent="0.25">
      <c r="A134" s="4">
        <v>36592</v>
      </c>
      <c r="B134" s="5">
        <v>1644.22</v>
      </c>
      <c r="E134" s="9">
        <f t="shared" si="10"/>
        <v>134.38549746221935</v>
      </c>
      <c r="F134" s="6">
        <f t="shared" si="11"/>
        <v>8.6232980332829001E-2</v>
      </c>
      <c r="G134" s="84">
        <f>AVERAGE(F134:F148)</f>
        <v>2.0774251022548727E-2</v>
      </c>
      <c r="H134" s="1">
        <f t="shared" ref="H134:H148" si="12">E134/E$149*100</f>
        <v>134.38549746221935</v>
      </c>
      <c r="I134" s="11">
        <f>E134/E$134*100</f>
        <v>100</v>
      </c>
      <c r="J134">
        <f>'MSCI World'!J134</f>
        <v>4.4060000000000002E-2</v>
      </c>
      <c r="K134">
        <f>'MSCI World'!K134</f>
        <v>3.1133125000000008E-2</v>
      </c>
      <c r="L134" s="93"/>
      <c r="M134" s="15"/>
    </row>
    <row r="135" spans="1:13" x14ac:dyDescent="0.25">
      <c r="A135" s="7">
        <v>36563</v>
      </c>
      <c r="B135" s="8">
        <v>1513.69</v>
      </c>
      <c r="E135" s="3">
        <f t="shared" si="10"/>
        <v>123.71701089488441</v>
      </c>
      <c r="F135">
        <f t="shared" si="11"/>
        <v>5.732666489710958E-2</v>
      </c>
      <c r="G135" s="24"/>
      <c r="H135" s="1">
        <f t="shared" si="12"/>
        <v>123.71701089488441</v>
      </c>
      <c r="I135" s="1"/>
      <c r="J135">
        <f>'MSCI World'!J135</f>
        <v>4.4060000000000002E-2</v>
      </c>
      <c r="L135" s="93"/>
      <c r="M135" s="12"/>
    </row>
    <row r="136" spans="1:13" x14ac:dyDescent="0.25">
      <c r="A136" s="7">
        <v>36532</v>
      </c>
      <c r="B136" s="8">
        <v>1431.62</v>
      </c>
      <c r="E136" s="3">
        <f t="shared" si="10"/>
        <v>117.00926024307117</v>
      </c>
      <c r="F136">
        <f t="shared" si="11"/>
        <v>9.9647435651245342E-2</v>
      </c>
      <c r="G136" s="24"/>
      <c r="H136" s="1">
        <f t="shared" si="12"/>
        <v>117.00926024307117</v>
      </c>
      <c r="I136" s="1"/>
      <c r="J136">
        <f>'MSCI World'!J136</f>
        <v>4.4060000000000002E-2</v>
      </c>
      <c r="L136" s="93"/>
      <c r="M136" s="12"/>
    </row>
    <row r="137" spans="1:13" x14ac:dyDescent="0.25">
      <c r="A137" s="7">
        <v>36501</v>
      </c>
      <c r="B137" s="8">
        <v>1301.8900000000001</v>
      </c>
      <c r="E137" s="3">
        <f t="shared" si="10"/>
        <v>106.40615932848935</v>
      </c>
      <c r="F137">
        <f t="shared" si="11"/>
        <v>4.207054981470093E-2</v>
      </c>
      <c r="G137" s="24"/>
      <c r="H137" s="1">
        <f t="shared" si="12"/>
        <v>106.40615932848935</v>
      </c>
      <c r="I137" s="1"/>
      <c r="J137">
        <f>'MSCI World'!J137</f>
        <v>2.8150000000000001E-2</v>
      </c>
      <c r="L137" s="93"/>
      <c r="M137" s="12"/>
    </row>
    <row r="138" spans="1:13" x14ac:dyDescent="0.25">
      <c r="A138" s="7">
        <v>36472</v>
      </c>
      <c r="B138" s="8">
        <v>1249.33</v>
      </c>
      <c r="E138" s="3">
        <f t="shared" si="10"/>
        <v>102.11032194260774</v>
      </c>
      <c r="F138">
        <f t="shared" si="11"/>
        <v>2.4435643239608673E-2</v>
      </c>
      <c r="G138" s="24"/>
      <c r="H138" s="1">
        <f t="shared" si="12"/>
        <v>102.11032194260774</v>
      </c>
      <c r="I138" s="1"/>
      <c r="J138">
        <f>'MSCI World'!J138</f>
        <v>2.8150000000000001E-2</v>
      </c>
      <c r="L138" s="93"/>
      <c r="M138" s="12"/>
    </row>
    <row r="139" spans="1:13" x14ac:dyDescent="0.25">
      <c r="A139" s="7">
        <v>36440</v>
      </c>
      <c r="B139" s="8">
        <v>1219.53</v>
      </c>
      <c r="E139" s="3">
        <f t="shared" si="10"/>
        <v>99.674706377553107</v>
      </c>
      <c r="F139">
        <f t="shared" si="11"/>
        <v>-1.485556417215983E-2</v>
      </c>
      <c r="G139" s="24"/>
      <c r="H139" s="1">
        <f t="shared" si="12"/>
        <v>99.674706377553107</v>
      </c>
      <c r="I139" s="1"/>
      <c r="J139">
        <f>'MSCI World'!J139</f>
        <v>2.8150000000000001E-2</v>
      </c>
      <c r="L139" s="93"/>
      <c r="M139" s="12"/>
    </row>
    <row r="140" spans="1:13" x14ac:dyDescent="0.25">
      <c r="A140" s="7">
        <v>36410</v>
      </c>
      <c r="B140" s="8">
        <v>1237.92</v>
      </c>
      <c r="E140" s="3">
        <f t="shared" si="10"/>
        <v>101.17775907021603</v>
      </c>
      <c r="F140">
        <f t="shared" si="11"/>
        <v>-6.8974075494686482E-2</v>
      </c>
      <c r="G140" s="24"/>
      <c r="H140" s="1">
        <f t="shared" si="12"/>
        <v>101.17775907021603</v>
      </c>
      <c r="I140" s="1"/>
      <c r="J140">
        <f>'MSCI World'!J140</f>
        <v>2.8150000000000001E-2</v>
      </c>
      <c r="L140" s="93"/>
      <c r="M140" s="12"/>
    </row>
    <row r="141" spans="1:13" x14ac:dyDescent="0.25">
      <c r="A141" s="7">
        <v>36382</v>
      </c>
      <c r="B141" s="8">
        <v>1329.63</v>
      </c>
      <c r="E141" s="3">
        <f t="shared" si="10"/>
        <v>108.67340683770466</v>
      </c>
      <c r="F141">
        <f t="shared" si="11"/>
        <v>-3.9777068632297352E-3</v>
      </c>
      <c r="G141" s="24"/>
      <c r="H141" s="1">
        <f t="shared" si="12"/>
        <v>108.67340683770466</v>
      </c>
      <c r="I141" s="1"/>
      <c r="J141">
        <f>'MSCI World'!J141</f>
        <v>2.8150000000000001E-2</v>
      </c>
      <c r="L141" s="93"/>
      <c r="M141" s="12"/>
    </row>
    <row r="142" spans="1:13" x14ac:dyDescent="0.25">
      <c r="A142" s="7">
        <v>36348</v>
      </c>
      <c r="B142" s="8">
        <v>1334.94</v>
      </c>
      <c r="E142" s="3">
        <f t="shared" si="10"/>
        <v>109.10740410785364</v>
      </c>
      <c r="F142">
        <f t="shared" si="11"/>
        <v>5.6499728801302496E-3</v>
      </c>
      <c r="G142" s="24"/>
      <c r="H142" s="1">
        <f t="shared" si="12"/>
        <v>109.10740410785364</v>
      </c>
      <c r="I142" s="1"/>
      <c r="J142">
        <f>'MSCI World'!J142</f>
        <v>2.8150000000000001E-2</v>
      </c>
      <c r="L142" s="93"/>
      <c r="M142" s="12"/>
    </row>
    <row r="143" spans="1:13" x14ac:dyDescent="0.25">
      <c r="A143" s="7">
        <v>36318</v>
      </c>
      <c r="B143" s="8">
        <v>1327.44</v>
      </c>
      <c r="E143" s="3">
        <f t="shared" si="10"/>
        <v>108.49441361329291</v>
      </c>
      <c r="F143">
        <f t="shared" si="11"/>
        <v>4.1742201294879377E-2</v>
      </c>
      <c r="G143" s="24"/>
      <c r="H143" s="1">
        <f t="shared" si="12"/>
        <v>108.49441361329291</v>
      </c>
      <c r="I143" s="1"/>
      <c r="J143">
        <f>'MSCI World'!J143</f>
        <v>2.8150000000000001E-2</v>
      </c>
      <c r="L143" s="93"/>
      <c r="M143" s="12"/>
    </row>
    <row r="144" spans="1:13" x14ac:dyDescent="0.25">
      <c r="A144" s="7">
        <v>36287</v>
      </c>
      <c r="B144" s="8">
        <v>1274.25</v>
      </c>
      <c r="E144" s="3">
        <f t="shared" si="10"/>
        <v>104.14708502586821</v>
      </c>
      <c r="F144">
        <f t="shared" si="11"/>
        <v>-2.3765198005010424E-2</v>
      </c>
      <c r="G144" s="24"/>
      <c r="H144" s="1">
        <f t="shared" si="12"/>
        <v>104.14708502586821</v>
      </c>
      <c r="I144" s="1"/>
      <c r="J144">
        <f>'MSCI World'!J144</f>
        <v>2.8150000000000001E-2</v>
      </c>
      <c r="L144" s="93"/>
      <c r="M144" s="12"/>
    </row>
    <row r="145" spans="1:16" x14ac:dyDescent="0.25">
      <c r="A145" s="7">
        <v>36257</v>
      </c>
      <c r="B145" s="8">
        <v>1305.27</v>
      </c>
      <c r="E145" s="3">
        <f t="shared" si="10"/>
        <v>106.68241371137137</v>
      </c>
      <c r="F145">
        <f t="shared" si="11"/>
        <v>2.172977119552888E-2</v>
      </c>
      <c r="G145" s="24"/>
      <c r="H145" s="1">
        <f t="shared" si="12"/>
        <v>106.68241371137137</v>
      </c>
      <c r="I145" s="1"/>
      <c r="J145">
        <f>'MSCI World'!J145</f>
        <v>2.8150000000000001E-2</v>
      </c>
      <c r="L145" s="93"/>
      <c r="M145" s="12"/>
    </row>
    <row r="146" spans="1:16" x14ac:dyDescent="0.25">
      <c r="A146" s="7">
        <v>36227</v>
      </c>
      <c r="B146" s="8">
        <v>1277.51</v>
      </c>
      <c r="E146" s="3">
        <f t="shared" ref="E146:E148" si="13">(B146/B$149)*100</f>
        <v>104.41353156083726</v>
      </c>
      <c r="F146">
        <f t="shared" si="11"/>
        <v>4.3197426119335969E-2</v>
      </c>
      <c r="G146" s="24"/>
      <c r="H146" s="1">
        <f t="shared" si="12"/>
        <v>104.41353156083726</v>
      </c>
      <c r="I146" s="1"/>
      <c r="J146">
        <f>'MSCI World'!J146</f>
        <v>2.8150000000000001E-2</v>
      </c>
      <c r="L146" s="93"/>
      <c r="M146" s="12"/>
    </row>
    <row r="147" spans="1:16" x14ac:dyDescent="0.25">
      <c r="A147" s="7">
        <v>36199</v>
      </c>
      <c r="B147" s="8">
        <v>1224.6099999999999</v>
      </c>
      <c r="E147" s="3">
        <f t="shared" si="13"/>
        <v>100.08990527253556</v>
      </c>
      <c r="F147">
        <f t="shared" si="11"/>
        <v>1.6543812464720808E-2</v>
      </c>
      <c r="G147" s="24"/>
      <c r="H147" s="1">
        <f t="shared" si="12"/>
        <v>100.08990527253556</v>
      </c>
      <c r="I147" s="1"/>
      <c r="J147">
        <f>'MSCI World'!J147</f>
        <v>2.8150000000000001E-2</v>
      </c>
      <c r="L147" s="93"/>
      <c r="M147" s="12"/>
    </row>
    <row r="148" spans="1:16" x14ac:dyDescent="0.25">
      <c r="A148" s="7">
        <v>36167</v>
      </c>
      <c r="B148" s="8">
        <v>1204.68</v>
      </c>
      <c r="E148" s="3">
        <f t="shared" si="13"/>
        <v>98.460985198322859</v>
      </c>
      <c r="F148">
        <f t="shared" si="11"/>
        <v>-1.539014801677141E-2</v>
      </c>
      <c r="G148" s="24"/>
      <c r="H148" s="1">
        <f t="shared" si="12"/>
        <v>98.460985198322859</v>
      </c>
      <c r="I148" s="1"/>
      <c r="J148">
        <f>'MSCI World'!J148</f>
        <v>2.8150000000000001E-2</v>
      </c>
      <c r="L148" s="93"/>
      <c r="M148" s="12"/>
    </row>
    <row r="149" spans="1:16" x14ac:dyDescent="0.25">
      <c r="A149" s="7">
        <v>36164</v>
      </c>
      <c r="B149" s="8">
        <v>1223.51</v>
      </c>
      <c r="E149" s="3">
        <f>(B149/B$149)*100</f>
        <v>100</v>
      </c>
      <c r="G149" s="24"/>
      <c r="H149" s="1">
        <f>E149/E$149*100</f>
        <v>100</v>
      </c>
      <c r="I149" s="1"/>
      <c r="J149">
        <f>'MSCI World'!J149</f>
        <v>2.8150000000000001E-2</v>
      </c>
      <c r="L149" s="93"/>
      <c r="M149" s="12"/>
    </row>
    <row r="152" spans="1:16" x14ac:dyDescent="0.25">
      <c r="K152" t="s">
        <v>24</v>
      </c>
      <c r="L152" s="96" t="s">
        <v>26</v>
      </c>
      <c r="M152" t="s">
        <v>44</v>
      </c>
      <c r="N152" s="91" t="s">
        <v>25</v>
      </c>
      <c r="O152" s="99" t="s">
        <v>27</v>
      </c>
      <c r="P152" t="s">
        <v>42</v>
      </c>
    </row>
    <row r="153" spans="1:16" x14ac:dyDescent="0.25">
      <c r="E153" t="s">
        <v>3</v>
      </c>
      <c r="F153" s="10">
        <f>E136/E$149</f>
        <v>1.1700926024307117</v>
      </c>
      <c r="J153" s="24" t="s">
        <v>15</v>
      </c>
      <c r="K153" s="24">
        <f>E134/E149-1</f>
        <v>0.3438549746221935</v>
      </c>
      <c r="L153" s="97">
        <f>G134</f>
        <v>2.0774251022548727E-2</v>
      </c>
      <c r="M153" s="24">
        <f>(E134/E149)^(1/16)-1</f>
        <v>1.8643047136429614E-2</v>
      </c>
      <c r="N153" s="98">
        <f>STDEV(F134:F148)</f>
        <v>4.3693232779729065E-2</v>
      </c>
      <c r="O153" s="100">
        <f>(M153-P153)/N153</f>
        <v>-0.28585840572925086</v>
      </c>
      <c r="P153">
        <v>3.1133125000000008E-2</v>
      </c>
    </row>
    <row r="154" spans="1:16" x14ac:dyDescent="0.25">
      <c r="E154" t="s">
        <v>4</v>
      </c>
      <c r="F154" s="10">
        <f>E124/E$149</f>
        <v>1.5527703083750848</v>
      </c>
      <c r="H154" t="s">
        <v>16</v>
      </c>
      <c r="J154" s="24" t="s">
        <v>17</v>
      </c>
      <c r="K154" s="24">
        <f>E99/E134-1</f>
        <v>-0.17801145832066267</v>
      </c>
      <c r="L154" s="97">
        <f>G99</f>
        <v>-1.8326569681612892E-3</v>
      </c>
      <c r="M154" s="24">
        <f>(I99/I134)^(1/36)-1</f>
        <v>-5.4304466251369199E-3</v>
      </c>
      <c r="N154" s="98">
        <f>STDEV(F99:F134)</f>
        <v>5.1571704350629487E-2</v>
      </c>
      <c r="O154" s="100">
        <f>(M154-P154)/N154</f>
        <v>-0.86604127137732512</v>
      </c>
      <c r="P154">
        <v>3.9232777777777769E-2</v>
      </c>
    </row>
    <row r="155" spans="1:16" x14ac:dyDescent="0.25">
      <c r="E155" t="s">
        <v>5</v>
      </c>
      <c r="F155" s="10">
        <f>E112/E$149</f>
        <v>1.4774133435770858</v>
      </c>
      <c r="H155" t="s">
        <v>18</v>
      </c>
      <c r="J155" s="24" t="s">
        <v>19</v>
      </c>
      <c r="K155" s="24">
        <f>E77/E99-1</f>
        <v>1.1908651676248398</v>
      </c>
      <c r="L155" s="97">
        <f>G77</f>
        <v>3.2700866737684353E-2</v>
      </c>
      <c r="M155" s="24">
        <f>(H77/H99)^(1/23)-1</f>
        <v>3.468791378773517E-2</v>
      </c>
      <c r="N155" s="98">
        <f>STDEV(F77:F99)</f>
        <v>4.09342198631951E-2</v>
      </c>
      <c r="O155" s="100">
        <f>(M155-P155)/N155</f>
        <v>0.31018165888960764</v>
      </c>
      <c r="P155">
        <v>2.1990869565217386E-2</v>
      </c>
    </row>
    <row r="156" spans="1:16" x14ac:dyDescent="0.25">
      <c r="E156" t="s">
        <v>6</v>
      </c>
      <c r="F156" s="10">
        <f>E100/E$149</f>
        <v>1.1751354708992978</v>
      </c>
      <c r="J156" s="24" t="s">
        <v>20</v>
      </c>
      <c r="K156" s="24">
        <f>E44/E77-1</f>
        <v>1.0074940392162159</v>
      </c>
      <c r="L156" s="97">
        <f>G44</f>
        <v>2.152937712025263E-2</v>
      </c>
      <c r="M156" s="24">
        <f>(I44/I77)^(1/34)-1</f>
        <v>2.0708181815344062E-2</v>
      </c>
      <c r="N156" s="98">
        <f>STDEV(F44:F77)</f>
        <v>4.6528215759852457E-2</v>
      </c>
      <c r="O156" s="100">
        <f>(M156-P156)/N156</f>
        <v>-0.16504963962331395</v>
      </c>
      <c r="P156">
        <v>2.8387647058823507E-2</v>
      </c>
    </row>
    <row r="157" spans="1:16" x14ac:dyDescent="0.25">
      <c r="E157" t="s">
        <v>7</v>
      </c>
      <c r="F157" s="10">
        <f>E88/E$149</f>
        <v>1.8186528920891534</v>
      </c>
      <c r="L157" s="96"/>
      <c r="N157" s="91"/>
      <c r="O157" s="99"/>
    </row>
    <row r="158" spans="1:16" x14ac:dyDescent="0.25">
      <c r="E158" t="s">
        <v>8</v>
      </c>
      <c r="F158" s="10">
        <f>E76/E$149</f>
        <v>2.3964985982950688</v>
      </c>
      <c r="H158" t="s">
        <v>16</v>
      </c>
      <c r="J158" s="24" t="s">
        <v>40</v>
      </c>
      <c r="K158" s="24">
        <f>E27/E44-1</f>
        <v>-0.5638375365690762</v>
      </c>
      <c r="L158" s="97">
        <f>G27</f>
        <v>-3.7204976836149782E-2</v>
      </c>
      <c r="M158" s="24">
        <f>(H27/H44)^(1/18)-1</f>
        <v>-4.5050379667785245E-2</v>
      </c>
      <c r="N158" s="98">
        <f>STDEV(F27:F44)</f>
        <v>8.7576976752320443E-2</v>
      </c>
      <c r="O158" s="100">
        <f>(M158-P158)/N158</f>
        <v>-0.91586528760817665</v>
      </c>
      <c r="P158">
        <v>3.5158333333333326E-2</v>
      </c>
    </row>
    <row r="159" spans="1:16" x14ac:dyDescent="0.25">
      <c r="E159" t="s">
        <v>9</v>
      </c>
      <c r="F159" s="10">
        <f>E64/E$149</f>
        <v>3.1548005328930695</v>
      </c>
      <c r="H159" t="s">
        <v>18</v>
      </c>
      <c r="J159" s="24" t="s">
        <v>39</v>
      </c>
      <c r="K159" s="24">
        <f>E15/E27-1</f>
        <v>1.1819451140724744</v>
      </c>
      <c r="L159" s="97">
        <f>G15</f>
        <v>5.0614095593533741E-2</v>
      </c>
      <c r="M159" s="24">
        <f>(I15/I27)^(1/13)-1</f>
        <v>6.1854249398273886E-2</v>
      </c>
      <c r="N159" s="98">
        <f>STDEV(F15:F27)</f>
        <v>0.11609277623973051</v>
      </c>
      <c r="O159" s="100">
        <f>(M159-P159)/N159</f>
        <v>0.48146853266408601</v>
      </c>
      <c r="P159">
        <v>5.9592307692307687E-3</v>
      </c>
    </row>
    <row r="160" spans="1:16" x14ac:dyDescent="0.25">
      <c r="E160" t="s">
        <v>10</v>
      </c>
      <c r="F160" s="10">
        <f>E52/E$149</f>
        <v>4.0360274946669827</v>
      </c>
      <c r="J160" s="24" t="s">
        <v>38</v>
      </c>
      <c r="K160" s="24">
        <f>E4/E15-1</f>
        <v>0.14293037677080855</v>
      </c>
      <c r="L160" s="97">
        <f>G4</f>
        <v>1.5993217503179027E-2</v>
      </c>
      <c r="M160" s="24">
        <f>(H4/H15)^(1/12)-1</f>
        <v>1.1195157823133961E-2</v>
      </c>
      <c r="N160" s="98">
        <f>STDEV(F4:F15)</f>
        <v>4.9245510314561487E-2</v>
      </c>
      <c r="O160" s="100">
        <f>(M160-P160)/N160</f>
        <v>0.14257119302084367</v>
      </c>
      <c r="P160">
        <v>4.1741666666666672E-3</v>
      </c>
    </row>
    <row r="161" spans="5:6" x14ac:dyDescent="0.25">
      <c r="E161" t="s">
        <v>11</v>
      </c>
      <c r="F161" s="10">
        <f>E40/E$149</f>
        <v>4.3016321893568508</v>
      </c>
    </row>
    <row r="162" spans="5:6" x14ac:dyDescent="0.25">
      <c r="E162" t="s">
        <v>12</v>
      </c>
      <c r="F162" s="10">
        <f>E28/E$149</f>
        <v>2.6273344721334526</v>
      </c>
    </row>
    <row r="163" spans="5:6" x14ac:dyDescent="0.25">
      <c r="E163" t="s">
        <v>13</v>
      </c>
      <c r="F163" s="10">
        <f>E16/E$149</f>
        <v>4.3690202777255598</v>
      </c>
    </row>
    <row r="164" spans="5:6" x14ac:dyDescent="0.25">
      <c r="E164" t="s">
        <v>14</v>
      </c>
      <c r="F164" s="10">
        <f>E4/E$149</f>
        <v>5.2844521090959624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8"/>
  <sheetViews>
    <sheetView tabSelected="1" topLeftCell="A145" zoomScale="85" zoomScaleNormal="85" workbookViewId="0">
      <selection activeCell="E175" sqref="E175"/>
    </sheetView>
  </sheetViews>
  <sheetFormatPr baseColWidth="10" defaultRowHeight="15" x14ac:dyDescent="0.25"/>
  <cols>
    <col min="1" max="1" width="14.28515625" customWidth="1"/>
    <col min="2" max="2" width="17.28515625" customWidth="1"/>
    <col min="3" max="3" width="18.85546875" customWidth="1"/>
    <col min="4" max="4" width="15" customWidth="1"/>
    <col min="5" max="5" width="18.5703125" customWidth="1"/>
    <col min="6" max="7" width="22.28515625" customWidth="1"/>
    <col min="8" max="8" width="19.42578125" customWidth="1"/>
    <col min="9" max="9" width="17.85546875" customWidth="1"/>
    <col min="11" max="11" width="18" customWidth="1"/>
    <col min="12" max="12" width="12.28515625" bestFit="1" customWidth="1"/>
  </cols>
  <sheetData>
    <row r="1" spans="1:12" x14ac:dyDescent="0.25">
      <c r="C1" t="s">
        <v>28</v>
      </c>
      <c r="H1" t="s">
        <v>29</v>
      </c>
    </row>
    <row r="2" spans="1:12" x14ac:dyDescent="0.25">
      <c r="A2" t="s">
        <v>0</v>
      </c>
      <c r="C2" t="s">
        <v>33</v>
      </c>
      <c r="D2" t="s">
        <v>32</v>
      </c>
      <c r="E2" t="s">
        <v>31</v>
      </c>
      <c r="F2" t="s">
        <v>41</v>
      </c>
      <c r="H2" t="s">
        <v>33</v>
      </c>
      <c r="I2" t="s">
        <v>32</v>
      </c>
      <c r="J2" t="s">
        <v>31</v>
      </c>
      <c r="K2" t="s">
        <v>41</v>
      </c>
    </row>
    <row r="3" spans="1:12" s="6" customFormat="1" x14ac:dyDescent="0.25">
      <c r="A3" s="4">
        <v>40553</v>
      </c>
      <c r="C3" s="11">
        <f>+'MSCI World'!E4</f>
        <v>111.9996521587895</v>
      </c>
      <c r="D3" s="11">
        <f>+'MSCI World'!F4</f>
        <v>6.1481012757116371E-3</v>
      </c>
      <c r="E3" s="11">
        <f>+'MSCI World'!G4</f>
        <v>1.1254383386583494E-2</v>
      </c>
      <c r="F3" s="11">
        <f>'MSCI World'!H4</f>
        <v>112.05422006455596</v>
      </c>
      <c r="G3" s="11"/>
      <c r="H3" s="11">
        <f>+NAI!E4</f>
        <v>528.4452109095962</v>
      </c>
      <c r="I3" s="11">
        <f>+NAI!F4</f>
        <v>3.1359118454487911E-2</v>
      </c>
      <c r="J3" s="11">
        <f>+NAI!G4</f>
        <v>1.5993217503179027E-2</v>
      </c>
      <c r="K3" s="11">
        <f>NAI!H4</f>
        <v>114.29303767708086</v>
      </c>
      <c r="L3" s="11"/>
    </row>
    <row r="4" spans="1:12" x14ac:dyDescent="0.25">
      <c r="A4" s="7">
        <v>40519</v>
      </c>
      <c r="C4" s="1">
        <f>+'MSCI World'!E5</f>
        <v>111.31527457715551</v>
      </c>
      <c r="D4" s="1">
        <f>+'MSCI World'!F5</f>
        <v>3.4475234562513446E-2</v>
      </c>
      <c r="E4" s="1"/>
      <c r="F4" s="39">
        <f>'MSCI World'!H5</f>
        <v>111.36950904392762</v>
      </c>
      <c r="G4" s="39"/>
      <c r="H4" s="1">
        <f>+NAI!E5</f>
        <v>512.37750406617022</v>
      </c>
      <c r="I4" s="1">
        <f>+NAI!F5</f>
        <v>4.9277103997268368E-2</v>
      </c>
      <c r="J4" s="1"/>
      <c r="K4" s="11">
        <f>NAI!H5</f>
        <v>110.81788644904913</v>
      </c>
      <c r="L4" s="39"/>
    </row>
    <row r="5" spans="1:12" x14ac:dyDescent="0.25">
      <c r="A5" s="7">
        <v>40490</v>
      </c>
      <c r="C5" s="1">
        <f>+'MSCI World'!E6</f>
        <v>107.60554806730727</v>
      </c>
      <c r="D5" s="1">
        <f>+'MSCI World'!F6</f>
        <v>2.7796236567854127E-3</v>
      </c>
      <c r="E5" s="1"/>
      <c r="F5" s="39">
        <f>'MSCI World'!H6</f>
        <v>107.65797509983554</v>
      </c>
      <c r="G5" s="39"/>
      <c r="H5" s="1">
        <f>+NAI!E6</f>
        <v>488.31476653235359</v>
      </c>
      <c r="I5" s="1">
        <f>+NAI!F6</f>
        <v>-3.8375924069010026E-2</v>
      </c>
      <c r="J5" s="1"/>
      <c r="K5" s="11">
        <f>NAI!H6</f>
        <v>105.61355625399943</v>
      </c>
      <c r="L5" s="39"/>
    </row>
    <row r="6" spans="1:12" x14ac:dyDescent="0.25">
      <c r="A6" s="7">
        <v>40458</v>
      </c>
      <c r="C6" s="1">
        <f>+'MSCI World'!E7</f>
        <v>107.30727422931432</v>
      </c>
      <c r="D6" s="1">
        <f>+'MSCI World'!F7</f>
        <v>4.204561767959536E-2</v>
      </c>
      <c r="E6" s="1"/>
      <c r="F6" s="39">
        <f>'MSCI World'!H7</f>
        <v>107.35955593836731</v>
      </c>
      <c r="G6" s="39"/>
      <c r="H6" s="1">
        <f>+NAI!E7</f>
        <v>507.80214301476906</v>
      </c>
      <c r="I6" s="1">
        <f>+NAI!F7</f>
        <v>3.1487461296454633E-2</v>
      </c>
      <c r="J6" s="1"/>
      <c r="K6" s="11">
        <f>NAI!H7</f>
        <v>109.82831950390843</v>
      </c>
      <c r="L6" s="39"/>
    </row>
    <row r="7" spans="1:12" x14ac:dyDescent="0.25">
      <c r="A7" s="7">
        <v>40428</v>
      </c>
      <c r="C7" s="1">
        <f>+'MSCI World'!E8</f>
        <v>102.97752076177224</v>
      </c>
      <c r="D7" s="1">
        <f>+'MSCI World'!F8</f>
        <v>5.8115534110708911E-2</v>
      </c>
      <c r="E7" s="1"/>
      <c r="F7" s="39">
        <f>'MSCI World'!H8</f>
        <v>103.02769295017356</v>
      </c>
      <c r="G7" s="39"/>
      <c r="H7" s="1">
        <f>+NAI!E8</f>
        <v>492.30083938831729</v>
      </c>
      <c r="I7" s="1">
        <f>+NAI!F8</f>
        <v>6.973378087981974E-2</v>
      </c>
      <c r="J7" s="1"/>
      <c r="K7" s="11">
        <f>NAI!H8</f>
        <v>106.47567093628803</v>
      </c>
      <c r="L7" s="39"/>
    </row>
    <row r="8" spans="1:12" x14ac:dyDescent="0.25">
      <c r="A8" s="7">
        <v>40399</v>
      </c>
      <c r="C8" s="1">
        <f>+'MSCI World'!E9</f>
        <v>97.321622679246929</v>
      </c>
      <c r="D8" s="1">
        <f>+'MSCI World'!F9</f>
        <v>-2.8658965256863289E-2</v>
      </c>
      <c r="E8" s="1"/>
      <c r="F8" s="39">
        <f>'MSCI World'!H9</f>
        <v>97.369039229504352</v>
      </c>
      <c r="G8" s="39"/>
      <c r="H8" s="1">
        <f>+NAI!E9</f>
        <v>460.20874369641439</v>
      </c>
      <c r="I8" s="1">
        <f>+NAI!F9</f>
        <v>-2.3170363585265141E-2</v>
      </c>
      <c r="J8" s="1"/>
      <c r="K8" s="11">
        <f>NAI!H9</f>
        <v>99.534737370559043</v>
      </c>
      <c r="L8" s="39"/>
    </row>
    <row r="9" spans="1:12" x14ac:dyDescent="0.25">
      <c r="A9" s="7">
        <v>40366</v>
      </c>
      <c r="C9" s="1">
        <f>+'MSCI World'!E10</f>
        <v>100.19305187182053</v>
      </c>
      <c r="D9" s="1">
        <f>+'MSCI World'!F10</f>
        <v>0.11456459070946301</v>
      </c>
      <c r="E9" s="1"/>
      <c r="F9" s="39">
        <f>'MSCI World'!H10</f>
        <v>100.24186742532997</v>
      </c>
      <c r="G9" s="39"/>
      <c r="H9" s="1">
        <f>+NAI!E10</f>
        <v>471.12487842355193</v>
      </c>
      <c r="I9" s="1">
        <f>+NAI!F10</f>
        <v>8.6468758835171133E-2</v>
      </c>
      <c r="J9" s="1"/>
      <c r="K9" s="11">
        <f>NAI!H10</f>
        <v>101.89569773484979</v>
      </c>
      <c r="L9" s="39"/>
    </row>
    <row r="10" spans="1:12" x14ac:dyDescent="0.25">
      <c r="A10" s="7">
        <v>40336</v>
      </c>
      <c r="C10" s="1">
        <f>+'MSCI World'!E11</f>
        <v>89.894343232314441</v>
      </c>
      <c r="D10" s="1">
        <f>+'MSCI World'!F11</f>
        <v>-4.2141546672596952E-2</v>
      </c>
      <c r="E10" s="1"/>
      <c r="F10" s="39">
        <f>'MSCI World'!H11</f>
        <v>89.938141100931787</v>
      </c>
      <c r="G10" s="39"/>
      <c r="H10" s="1">
        <f>+NAI!E11</f>
        <v>433.62947585226112</v>
      </c>
      <c r="I10" s="1">
        <f>+NAI!F11</f>
        <v>1.1808726099344247E-2</v>
      </c>
      <c r="J10" s="1"/>
      <c r="K10" s="11">
        <f>NAI!H11</f>
        <v>93.786127678530391</v>
      </c>
      <c r="L10" s="39"/>
    </row>
    <row r="11" spans="1:12" x14ac:dyDescent="0.25">
      <c r="A11" s="7">
        <v>40305</v>
      </c>
      <c r="C11" s="1">
        <f>+'MSCI World'!E12</f>
        <v>93.849297795556325</v>
      </c>
      <c r="D11" s="1">
        <f>+'MSCI World'!F12</f>
        <v>-9.9569483380056001E-2</v>
      </c>
      <c r="E11" s="1"/>
      <c r="F11" s="39">
        <f>'MSCI World'!H12</f>
        <v>93.895022577193117</v>
      </c>
      <c r="G11" s="39"/>
      <c r="H11" s="1">
        <f>+NAI!E12</f>
        <v>428.56862632916773</v>
      </c>
      <c r="I11" s="1">
        <f>+NAI!F12</f>
        <v>-6.8652421804230923E-2</v>
      </c>
      <c r="J11" s="1"/>
      <c r="K11" s="11">
        <f>NAI!H12</f>
        <v>92.691558453037104</v>
      </c>
      <c r="L11" s="39"/>
    </row>
    <row r="12" spans="1:12" x14ac:dyDescent="0.25">
      <c r="A12" s="7">
        <v>40275</v>
      </c>
      <c r="C12" s="1">
        <f>+'MSCI World'!E13</f>
        <v>104.22714031044826</v>
      </c>
      <c r="D12" s="1">
        <f>+'MSCI World'!F13</f>
        <v>-1.1708829446881674E-2</v>
      </c>
      <c r="E12" s="1"/>
      <c r="F12" s="39">
        <f>'MSCI World'!H13</f>
        <v>104.27792133218487</v>
      </c>
      <c r="G12" s="39"/>
      <c r="H12" s="1">
        <f>+NAI!E13</f>
        <v>460.15970445684957</v>
      </c>
      <c r="I12" s="1">
        <f>+NAI!F13</f>
        <v>-4.14256794604837E-2</v>
      </c>
      <c r="J12" s="1"/>
      <c r="K12" s="11">
        <f>NAI!H13</f>
        <v>99.524131079614349</v>
      </c>
      <c r="L12" s="39"/>
    </row>
    <row r="13" spans="1:12" x14ac:dyDescent="0.25">
      <c r="A13" s="7">
        <v>40245</v>
      </c>
      <c r="C13" s="1">
        <f>+'MSCI World'!E14</f>
        <v>105.46197660767859</v>
      </c>
      <c r="D13" s="1">
        <f>+'MSCI World'!F14</f>
        <v>5.5133592601292802E-2</v>
      </c>
      <c r="E13" s="1"/>
      <c r="F13" s="39">
        <f>'MSCI World'!H14</f>
        <v>105.51335926012928</v>
      </c>
      <c r="G13" s="39"/>
      <c r="H13" s="1">
        <f>+NAI!E14</f>
        <v>480.04593342105909</v>
      </c>
      <c r="I13" s="1">
        <f>+NAI!F14</f>
        <v>3.8251588292068872E-2</v>
      </c>
      <c r="J13" s="1"/>
      <c r="K13" s="11">
        <f>NAI!H14</f>
        <v>103.82515882920688</v>
      </c>
      <c r="L13" s="39"/>
    </row>
    <row r="14" spans="1:12" s="6" customFormat="1" x14ac:dyDescent="0.25">
      <c r="A14" s="4">
        <v>40217</v>
      </c>
      <c r="C14" s="11">
        <f>+'MSCI World'!E15</f>
        <v>99.951302230531766</v>
      </c>
      <c r="D14" s="11">
        <f>+'MSCI World'!F15</f>
        <v>3.8691307993292678E-3</v>
      </c>
      <c r="E14" s="11">
        <f>+'MSCI World'!G15</f>
        <v>2.7646009890810581E-2</v>
      </c>
      <c r="F14" s="11">
        <f>'MSCI World'!H15</f>
        <v>100</v>
      </c>
      <c r="G14" s="11">
        <f>'MSCI World'!I15</f>
        <v>162.95291280511407</v>
      </c>
      <c r="H14" s="11">
        <f>+NAI!E15</f>
        <v>462.35993167199291</v>
      </c>
      <c r="I14" s="11">
        <f>+NAI!F15</f>
        <v>5.8269136513804165E-2</v>
      </c>
      <c r="J14" s="11">
        <f>+NAI!G15</f>
        <v>5.0614095593533741E-2</v>
      </c>
      <c r="K14" s="11">
        <f>NAI!H15</f>
        <v>100</v>
      </c>
      <c r="L14" s="11">
        <f>NAI!I15</f>
        <v>218.19451140724743</v>
      </c>
    </row>
    <row r="15" spans="1:12" s="37" customFormat="1" x14ac:dyDescent="0.25">
      <c r="A15" s="35">
        <v>40185</v>
      </c>
      <c r="C15" s="39">
        <f>+'MSCI World'!E16</f>
        <v>99.566068089916953</v>
      </c>
      <c r="D15" s="39">
        <f>+'MSCI World'!F16</f>
        <v>-2.0120328292553391E-2</v>
      </c>
      <c r="E15" s="39"/>
      <c r="F15" s="39"/>
      <c r="G15" s="39">
        <f>'MSCI World'!I16</f>
        <v>162.32485670254951</v>
      </c>
      <c r="H15" s="39">
        <f>+NAI!E16</f>
        <v>436.90202777255598</v>
      </c>
      <c r="I15" s="39">
        <f>+NAI!F16</f>
        <v>-9.256590327678782E-2</v>
      </c>
      <c r="J15" s="39"/>
      <c r="K15" s="39"/>
      <c r="L15" s="11">
        <f>NAI!I16</f>
        <v>206.18054885927526</v>
      </c>
    </row>
    <row r="16" spans="1:12" x14ac:dyDescent="0.25">
      <c r="A16" s="7">
        <v>40154</v>
      </c>
      <c r="C16" s="1">
        <f>+'MSCI World'!E17</f>
        <v>101.61050480455671</v>
      </c>
      <c r="D16" s="1">
        <f>+'MSCI World'!F17</f>
        <v>-4.5916889577973796E-3</v>
      </c>
      <c r="E16" s="1"/>
      <c r="F16" s="39"/>
      <c r="G16" s="39">
        <f>'MSCI World'!I17</f>
        <v>165.65794902112563</v>
      </c>
      <c r="H16" s="1">
        <f>+NAI!E17</f>
        <v>481.4697060097588</v>
      </c>
      <c r="I16" s="1">
        <f>+NAI!F17</f>
        <v>2.1218945189592331E-2</v>
      </c>
      <c r="J16" s="1"/>
      <c r="K16" s="39"/>
      <c r="L16" s="11">
        <f>NAI!I17</f>
        <v>227.21269743312828</v>
      </c>
    </row>
    <row r="17" spans="1:12" s="37" customFormat="1" x14ac:dyDescent="0.25">
      <c r="A17" s="35">
        <v>40126</v>
      </c>
      <c r="C17" s="39">
        <f>+'MSCI World'!E18</f>
        <v>102.0792208356885</v>
      </c>
      <c r="D17" s="39">
        <f>+'MSCI World'!F18</f>
        <v>5.8256103277920079E-2</v>
      </c>
      <c r="E17" s="39"/>
      <c r="F17" s="39"/>
      <c r="G17" s="39">
        <f>'MSCI World'!I18</f>
        <v>166.42210757481027</v>
      </c>
      <c r="H17" s="39">
        <f>+NAI!E18</f>
        <v>471.46570113852772</v>
      </c>
      <c r="I17" s="39">
        <f>+NAI!F18</f>
        <v>0.10621393518545164</v>
      </c>
      <c r="J17" s="39"/>
      <c r="K17" s="39"/>
      <c r="L17" s="11">
        <f>NAI!I18</f>
        <v>222.49165911326253</v>
      </c>
    </row>
    <row r="18" spans="1:12" x14ac:dyDescent="0.25">
      <c r="A18" s="7">
        <v>40093</v>
      </c>
      <c r="C18" s="1">
        <f>+'MSCI World'!E19</f>
        <v>96.459846080264356</v>
      </c>
      <c r="D18" s="1">
        <f>+'MSCI World'!F19</f>
        <v>1.8679401230599524E-2</v>
      </c>
      <c r="E18" s="1"/>
      <c r="F18" s="39"/>
      <c r="G18" s="39">
        <f>'MSCI World'!I19</f>
        <v>157.26071133378983</v>
      </c>
      <c r="H18" s="1">
        <f>+NAI!E19</f>
        <v>426.19757909620677</v>
      </c>
      <c r="I18" s="1">
        <f>+NAI!F19</f>
        <v>1.1047795578942754E-2</v>
      </c>
      <c r="J18" s="1"/>
      <c r="K18" s="39"/>
      <c r="L18" s="11">
        <f>NAI!I19</f>
        <v>201.12896071586985</v>
      </c>
    </row>
    <row r="19" spans="1:12" x14ac:dyDescent="0.25">
      <c r="A19" s="7">
        <v>40063</v>
      </c>
      <c r="C19" s="1">
        <f>+'MSCI World'!E20</f>
        <v>94.691073524935874</v>
      </c>
      <c r="D19" s="1">
        <f>+'MSCI World'!F20</f>
        <v>2.8282732895793083E-2</v>
      </c>
      <c r="E19" s="1"/>
      <c r="F19" s="39"/>
      <c r="G19" s="39">
        <f>'MSCI World'!I20</f>
        <v>154.37704065068314</v>
      </c>
      <c r="H19" s="1">
        <f>+NAI!E20</f>
        <v>421.54048597886407</v>
      </c>
      <c r="I19" s="1">
        <f>+NAI!F20</f>
        <v>9.9092398867150155E-2</v>
      </c>
      <c r="J19" s="1"/>
      <c r="K19" s="39"/>
      <c r="L19" s="11">
        <f>NAI!I20</f>
        <v>198.93120938036373</v>
      </c>
    </row>
    <row r="20" spans="1:12" x14ac:dyDescent="0.25">
      <c r="A20" s="7">
        <v>40032</v>
      </c>
      <c r="C20" s="1">
        <f>+'MSCI World'!E21</f>
        <v>92.086612461411363</v>
      </c>
      <c r="D20" s="1">
        <f>+'MSCI World'!F21</f>
        <v>-6.2312897080489815E-3</v>
      </c>
      <c r="E20" s="1"/>
      <c r="F20" s="39"/>
      <c r="G20" s="39">
        <f>'MSCI World'!I21</f>
        <v>150.13092772250977</v>
      </c>
      <c r="H20" s="1">
        <f>+NAI!E21</f>
        <v>383.53507531609876</v>
      </c>
      <c r="I20" s="1">
        <f>+NAI!F21</f>
        <v>2.0631920534698756E-2</v>
      </c>
      <c r="J20" s="1"/>
      <c r="K20" s="39"/>
      <c r="L20" s="11">
        <f>NAI!I21</f>
        <v>180.99589223381483</v>
      </c>
    </row>
    <row r="21" spans="1:12" x14ac:dyDescent="0.25">
      <c r="A21" s="7">
        <v>40001</v>
      </c>
      <c r="C21" s="1">
        <f>+'MSCI World'!E22</f>
        <v>92.664028870820459</v>
      </c>
      <c r="D21" s="1">
        <f>+'MSCI World'!F22</f>
        <v>0.12546234587590654</v>
      </c>
      <c r="E21" s="1"/>
      <c r="F21" s="39"/>
      <c r="G21" s="39">
        <f>'MSCI World'!I22</f>
        <v>151.07230300942365</v>
      </c>
      <c r="H21" s="1">
        <f>+NAI!E22</f>
        <v>375.78197154089457</v>
      </c>
      <c r="I21" s="1">
        <f>+NAI!F22</f>
        <v>0.12649702065937496</v>
      </c>
      <c r="J21" s="1"/>
      <c r="K21" s="39"/>
      <c r="L21" s="11">
        <f>NAI!I22</f>
        <v>177.33708753591884</v>
      </c>
    </row>
    <row r="22" spans="1:12" x14ac:dyDescent="0.25">
      <c r="A22" s="7">
        <v>39972</v>
      </c>
      <c r="C22" s="1">
        <f>+'MSCI World'!E23</f>
        <v>82.334188442975773</v>
      </c>
      <c r="D22" s="1">
        <f>+'MSCI World'!F23</f>
        <v>-3.681812910353488E-2</v>
      </c>
      <c r="E22" s="1"/>
      <c r="F22" s="39"/>
      <c r="G22" s="39">
        <f>'MSCI World'!I23</f>
        <v>134.23132596395268</v>
      </c>
      <c r="H22" s="1">
        <f>+NAI!E23</f>
        <v>333.58452321599333</v>
      </c>
      <c r="I22" s="1">
        <f>+NAI!F23</f>
        <v>-3.3262511635839043E-2</v>
      </c>
      <c r="J22" s="1"/>
      <c r="K22" s="39"/>
      <c r="L22" s="11">
        <f>NAI!I23</f>
        <v>157.42348562281836</v>
      </c>
    </row>
    <row r="23" spans="1:12" x14ac:dyDescent="0.25">
      <c r="A23" s="7">
        <v>39940</v>
      </c>
      <c r="C23" s="1">
        <f>+'MSCI World'!E24</f>
        <v>85.481455715465898</v>
      </c>
      <c r="D23" s="1">
        <f>+'MSCI World'!F24</f>
        <v>6.6694301777581622E-2</v>
      </c>
      <c r="E23" s="1"/>
      <c r="F23" s="39"/>
      <c r="G23" s="39">
        <f>'MSCI World'!I24</f>
        <v>139.36238837117975</v>
      </c>
      <c r="H23" s="1">
        <f>+NAI!E24</f>
        <v>345.06215723614844</v>
      </c>
      <c r="I23" s="1">
        <f>+NAI!F24</f>
        <v>9.6546887783592883E-2</v>
      </c>
      <c r="J23" s="1"/>
      <c r="K23" s="39"/>
      <c r="L23" s="11">
        <f>NAI!I24</f>
        <v>162.83995140107612</v>
      </c>
    </row>
    <row r="24" spans="1:12" x14ac:dyDescent="0.25">
      <c r="A24" s="7">
        <v>39910</v>
      </c>
      <c r="C24" s="1">
        <f>+'MSCI World'!E25</f>
        <v>80.136788556024172</v>
      </c>
      <c r="D24" s="1">
        <f>+'MSCI World'!F25</f>
        <v>7.7944971212940084E-2</v>
      </c>
      <c r="E24" s="1"/>
      <c r="F24" s="39"/>
      <c r="G24" s="39">
        <f>'MSCI World'!I25</f>
        <v>130.6488542583763</v>
      </c>
      <c r="H24" s="1">
        <f>+NAI!E25</f>
        <v>314.68071368439985</v>
      </c>
      <c r="I24" s="1">
        <f>+NAI!F25</f>
        <v>0.1934489952170908</v>
      </c>
      <c r="J24" s="1"/>
      <c r="K24" s="39"/>
      <c r="L24" s="11">
        <f>NAI!I25</f>
        <v>148.50249744469949</v>
      </c>
    </row>
    <row r="25" spans="1:12" x14ac:dyDescent="0.25">
      <c r="A25" s="7">
        <v>39881</v>
      </c>
      <c r="C25" s="1">
        <f>+'MSCI World'!E26</f>
        <v>74.342188790816991</v>
      </c>
      <c r="D25" s="1">
        <f>+'MSCI World'!F26</f>
        <v>0.21201784643390309</v>
      </c>
      <c r="E25" s="1"/>
      <c r="F25" s="39"/>
      <c r="G25" s="39">
        <f>'MSCI World'!I26</f>
        <v>121.20178464339031</v>
      </c>
      <c r="H25" s="1">
        <f>+NAI!E26</f>
        <v>263.67336597167167</v>
      </c>
      <c r="I25" s="1">
        <f>+NAI!F26</f>
        <v>0.24431373305305382</v>
      </c>
      <c r="J25" s="1"/>
      <c r="K25" s="39"/>
      <c r="L25" s="11">
        <f>NAI!I26</f>
        <v>124.43137330530539</v>
      </c>
    </row>
    <row r="26" spans="1:12" s="6" customFormat="1" x14ac:dyDescent="0.25">
      <c r="A26" s="4">
        <v>39853</v>
      </c>
      <c r="C26" s="11">
        <f>+'MSCI World'!E27</f>
        <v>61.337536414626726</v>
      </c>
      <c r="D26" s="11">
        <f>+'MSCI World'!F27</f>
        <v>-0.16404726886150112</v>
      </c>
      <c r="E26" s="11">
        <f>+'MSCI World'!G27</f>
        <v>-4.0557546655330699E-2</v>
      </c>
      <c r="F26" s="11">
        <f>'MSCI World'!H27</f>
        <v>42.807178316967487</v>
      </c>
      <c r="G26" s="11">
        <f>'MSCI World'!I27</f>
        <v>100</v>
      </c>
      <c r="H26" s="11">
        <f>+NAI!E27</f>
        <v>211.90264076305056</v>
      </c>
      <c r="I26" s="11">
        <f>+NAI!F27</f>
        <v>-0.19346911095418673</v>
      </c>
      <c r="J26" s="11">
        <f>+NAI!G27</f>
        <v>-3.7204976836149782E-2</v>
      </c>
      <c r="K26" s="11">
        <f>NAI!H27</f>
        <v>43.616246343092371</v>
      </c>
      <c r="L26" s="11">
        <f>NAI!I27</f>
        <v>100</v>
      </c>
    </row>
    <row r="27" spans="1:12" x14ac:dyDescent="0.25">
      <c r="A27" s="7">
        <v>39820</v>
      </c>
      <c r="C27" s="1">
        <f>+'MSCI World'!E28</f>
        <v>73.374407582938389</v>
      </c>
      <c r="D27" s="1">
        <f>+'MSCI World'!F28</f>
        <v>-0.10737589762903221</v>
      </c>
      <c r="E27" s="1"/>
      <c r="F27" s="39">
        <f>'MSCI World'!H28</f>
        <v>51.20765412018887</v>
      </c>
      <c r="G27" s="39"/>
      <c r="H27" s="1">
        <f>+NAI!E28</f>
        <v>262.73344721334524</v>
      </c>
      <c r="I27" s="1">
        <f>+NAI!F28</f>
        <v>-9.2585587823494797E-2</v>
      </c>
      <c r="J27" s="1"/>
      <c r="K27" s="11">
        <f>NAI!H28</f>
        <v>54.078829385807758</v>
      </c>
      <c r="L27" s="39"/>
    </row>
    <row r="28" spans="1:12" x14ac:dyDescent="0.25">
      <c r="A28" s="7">
        <v>39790</v>
      </c>
      <c r="C28" s="1">
        <f>+'MSCI World'!E29</f>
        <v>82.200791338753859</v>
      </c>
      <c r="D28" s="1">
        <f>+'MSCI World'!F29</f>
        <v>9.8908610675805919E-2</v>
      </c>
      <c r="E28" s="1"/>
      <c r="F28" s="39">
        <f>'MSCI World'!H29</f>
        <v>57.367545850680322</v>
      </c>
      <c r="G28" s="39"/>
      <c r="H28" s="1">
        <f>+NAI!E29</f>
        <v>289.54074752147511</v>
      </c>
      <c r="I28" s="1">
        <f>+NAI!F29</f>
        <v>0.11427888426164756</v>
      </c>
      <c r="J28" s="1"/>
      <c r="K28" s="11">
        <f>NAI!H29</f>
        <v>59.596617223761541</v>
      </c>
      <c r="L28" s="39"/>
    </row>
    <row r="29" spans="1:12" s="37" customFormat="1" x14ac:dyDescent="0.25">
      <c r="A29" s="35">
        <v>39759</v>
      </c>
      <c r="C29" s="39">
        <f>+'MSCI World'!E30</f>
        <v>74.802208791686581</v>
      </c>
      <c r="D29" s="39">
        <f>+'MSCI World'!F30</f>
        <v>-0.10536218152394261</v>
      </c>
      <c r="E29" s="39"/>
      <c r="F29" s="39">
        <f>'MSCI World'!H30</f>
        <v>52.204109871703054</v>
      </c>
      <c r="G29" s="39"/>
      <c r="H29" s="39">
        <f>+NAI!E30</f>
        <v>259.84585332363446</v>
      </c>
      <c r="I29" s="39">
        <f>+NAI!F30</f>
        <v>-8.6926428310898363E-2</v>
      </c>
      <c r="J29" s="39"/>
      <c r="K29" s="11">
        <f>NAI!H30</f>
        <v>53.484471495887611</v>
      </c>
      <c r="L29" s="39"/>
    </row>
    <row r="30" spans="1:12" x14ac:dyDescent="0.25">
      <c r="A30" s="7">
        <v>39728</v>
      </c>
      <c r="C30" s="1">
        <f>+'MSCI World'!E31</f>
        <v>83.611722248793427</v>
      </c>
      <c r="D30" s="1">
        <f>+'MSCI World'!F31</f>
        <v>-0.15559995433268636</v>
      </c>
      <c r="E30" s="1"/>
      <c r="F30" s="39">
        <f>'MSCI World'!H31</f>
        <v>58.352227900032773</v>
      </c>
      <c r="G30" s="39"/>
      <c r="H30" s="1">
        <f>+NAI!E31</f>
        <v>284.58369772212728</v>
      </c>
      <c r="I30" s="1">
        <f>+NAI!F31</f>
        <v>-0.13920004351082949</v>
      </c>
      <c r="J30" s="1"/>
      <c r="K30" s="11">
        <f>NAI!H31</f>
        <v>58.576300042225817</v>
      </c>
      <c r="L30" s="39"/>
    </row>
    <row r="31" spans="1:12" x14ac:dyDescent="0.25">
      <c r="A31" s="7">
        <v>39699</v>
      </c>
      <c r="C31" s="1">
        <f>+'MSCI World'!E32</f>
        <v>99.019087786425501</v>
      </c>
      <c r="D31" s="1">
        <f>+'MSCI World'!F32</f>
        <v>-0.13618674090988403</v>
      </c>
      <c r="E31" s="1"/>
      <c r="F31" s="39">
        <f>'MSCI World'!H32</f>
        <v>69.104955878961491</v>
      </c>
      <c r="G31" s="39"/>
      <c r="H31" s="1">
        <f>+NAI!E32</f>
        <v>330.60375477110932</v>
      </c>
      <c r="I31" s="1">
        <f>+NAI!F32</f>
        <v>-0.18866936777920418</v>
      </c>
      <c r="J31" s="1"/>
      <c r="K31" s="11">
        <f>NAI!H32</f>
        <v>68.048679139266142</v>
      </c>
      <c r="L31" s="39"/>
    </row>
    <row r="32" spans="1:12" x14ac:dyDescent="0.25">
      <c r="A32" s="7">
        <v>39667</v>
      </c>
      <c r="C32" s="1">
        <f>+'MSCI World'!E33</f>
        <v>114.63020131310057</v>
      </c>
      <c r="D32" s="1">
        <f>+'MSCI World'!F33</f>
        <v>-1.532818907754474E-2</v>
      </c>
      <c r="E32" s="1"/>
      <c r="F32" s="39">
        <f>'MSCI World'!H33</f>
        <v>79.999878621627204</v>
      </c>
      <c r="G32" s="39"/>
      <c r="H32" s="1">
        <f>+NAI!E33</f>
        <v>407.48338795759747</v>
      </c>
      <c r="I32" s="1">
        <f>+NAI!F33</f>
        <v>-5.4021490196971333E-2</v>
      </c>
      <c r="J32" s="1"/>
      <c r="K32" s="11">
        <f>NAI!H33</f>
        <v>83.872932238490122</v>
      </c>
      <c r="L32" s="39"/>
    </row>
    <row r="33" spans="1:12" x14ac:dyDescent="0.25">
      <c r="A33" s="7">
        <v>39636</v>
      </c>
      <c r="C33" s="1">
        <f>+'MSCI World'!E34</f>
        <v>116.41462672290099</v>
      </c>
      <c r="D33" s="1">
        <f>+'MSCI World'!F34</f>
        <v>-2.4860872352204244E-2</v>
      </c>
      <c r="E33" s="1"/>
      <c r="F33" s="39">
        <f>'MSCI World'!H34</f>
        <v>81.245220726570949</v>
      </c>
      <c r="G33" s="39"/>
      <c r="H33" s="1">
        <f>+NAI!E34</f>
        <v>430.75332445178225</v>
      </c>
      <c r="I33" s="1">
        <f>+NAI!F34</f>
        <v>1.0294612043175722E-3</v>
      </c>
      <c r="J33" s="1"/>
      <c r="K33" s="11">
        <f>NAI!H34</f>
        <v>88.662619044014136</v>
      </c>
      <c r="L33" s="39"/>
    </row>
    <row r="34" spans="1:12" x14ac:dyDescent="0.25">
      <c r="A34" s="7">
        <v>39608</v>
      </c>
      <c r="C34" s="1">
        <f>+'MSCI World'!E35</f>
        <v>119.38258185138484</v>
      </c>
      <c r="D34" s="1">
        <f>+'MSCI World'!F35</f>
        <v>-9.037058632547712E-2</v>
      </c>
      <c r="E34" s="1"/>
      <c r="F34" s="39">
        <f>'MSCI World'!H35</f>
        <v>83.316542658429128</v>
      </c>
      <c r="G34" s="39"/>
      <c r="H34" s="1">
        <f>+NAI!E35</f>
        <v>430.31033665437963</v>
      </c>
      <c r="I34" s="1">
        <f>+NAI!F35</f>
        <v>-0.10040632069604205</v>
      </c>
      <c r="J34" s="1"/>
      <c r="K34" s="11">
        <f>NAI!H35</f>
        <v>88.571438184592466</v>
      </c>
      <c r="L34" s="39"/>
    </row>
    <row r="35" spans="1:12" x14ac:dyDescent="0.25">
      <c r="A35" s="7">
        <v>39575</v>
      </c>
      <c r="C35" s="1">
        <f>+'MSCI World'!E36</f>
        <v>131.24309752597938</v>
      </c>
      <c r="D35" s="1">
        <f>+'MSCI World'!F36</f>
        <v>-1.3407507158079257E-2</v>
      </c>
      <c r="E35" s="1"/>
      <c r="F35" s="39">
        <f>'MSCI World'!H36</f>
        <v>91.593940791629748</v>
      </c>
      <c r="G35" s="39"/>
      <c r="H35" s="1">
        <f>+NAI!E36</f>
        <v>478.33855056354258</v>
      </c>
      <c r="I35" s="1">
        <f>+NAI!F36</f>
        <v>4.4371122099549076E-2</v>
      </c>
      <c r="J35" s="1"/>
      <c r="K35" s="11">
        <f>NAI!H36</f>
        <v>98.457159295653099</v>
      </c>
      <c r="L35" s="39"/>
    </row>
    <row r="36" spans="1:12" x14ac:dyDescent="0.25">
      <c r="A36" s="7">
        <v>39545</v>
      </c>
      <c r="C36" s="1">
        <f>+'MSCI World'!E37</f>
        <v>133.0266533327536</v>
      </c>
      <c r="D36" s="1">
        <f>+'MSCI World'!F37</f>
        <v>2.9795083070792039E-2</v>
      </c>
      <c r="E36" s="1"/>
      <c r="F36" s="39">
        <f>'MSCI World'!H37</f>
        <v>92.838676004709484</v>
      </c>
      <c r="G36" s="39"/>
      <c r="H36" s="1">
        <f>+NAI!E37</f>
        <v>458.01587236720582</v>
      </c>
      <c r="I36" s="1">
        <f>+NAI!F37</f>
        <v>-3.9069651697077878E-3</v>
      </c>
      <c r="J36" s="1"/>
      <c r="K36" s="11">
        <f>NAI!H37</f>
        <v>94.274111196908606</v>
      </c>
      <c r="L36" s="39"/>
    </row>
    <row r="37" spans="1:12" x14ac:dyDescent="0.25">
      <c r="A37" s="7">
        <v>39514</v>
      </c>
      <c r="C37" s="1">
        <f>+'MSCI World'!E38</f>
        <v>129.17779033871037</v>
      </c>
      <c r="D37" s="1">
        <f>+'MSCI World'!F38</f>
        <v>3.0331194728628219E-2</v>
      </c>
      <c r="E37" s="1"/>
      <c r="F37" s="39">
        <f>'MSCI World'!H38</f>
        <v>90.152572614611529</v>
      </c>
      <c r="G37" s="39"/>
      <c r="H37" s="1">
        <f>+NAI!E38</f>
        <v>459.81234317659852</v>
      </c>
      <c r="I37" s="1">
        <f>+NAI!F38</f>
        <v>4.944028980695081E-2</v>
      </c>
      <c r="J37" s="1"/>
      <c r="K37" s="11">
        <f>NAI!H38</f>
        <v>94.643881545633349</v>
      </c>
      <c r="L37" s="39"/>
    </row>
    <row r="38" spans="1:12" x14ac:dyDescent="0.25">
      <c r="A38" s="7">
        <v>39485</v>
      </c>
      <c r="C38" s="1">
        <f>+'MSCI World'!E39</f>
        <v>125.37501630505675</v>
      </c>
      <c r="D38" s="1">
        <f>+'MSCI World'!F39</f>
        <v>-2.8679799504150005E-2</v>
      </c>
      <c r="E38" s="1"/>
      <c r="F38" s="39">
        <f>'MSCI World'!H39</f>
        <v>87.498634493306</v>
      </c>
      <c r="G38" s="39"/>
      <c r="H38" s="1">
        <f>+NAI!E39</f>
        <v>438.15007641948165</v>
      </c>
      <c r="I38" s="1">
        <f>+NAI!F39</f>
        <v>1.8567039514809869E-2</v>
      </c>
      <c r="J38" s="1"/>
      <c r="K38" s="11">
        <f>NAI!H39</f>
        <v>90.185103873840688</v>
      </c>
      <c r="L38" s="39"/>
    </row>
    <row r="39" spans="1:12" x14ac:dyDescent="0.25">
      <c r="A39" s="7">
        <v>39454</v>
      </c>
      <c r="C39" s="1">
        <f>+'MSCI World'!E40</f>
        <v>129.07691638766903</v>
      </c>
      <c r="D39" s="1">
        <f>+'MSCI World'!F40</f>
        <v>-5.8447407482587477E-2</v>
      </c>
      <c r="E39" s="1"/>
      <c r="F39" s="39">
        <f>'MSCI World'!H40</f>
        <v>90.082173158386652</v>
      </c>
      <c r="G39" s="39"/>
      <c r="H39" s="1">
        <f>+NAI!E40</f>
        <v>430.16321893568505</v>
      </c>
      <c r="I39" s="1">
        <f>+NAI!F40</f>
        <v>-8.6960217613056723E-2</v>
      </c>
      <c r="J39" s="1"/>
      <c r="K39" s="11">
        <f>NAI!H40</f>
        <v>88.541156718363865</v>
      </c>
      <c r="L39" s="39"/>
    </row>
    <row r="40" spans="1:12" x14ac:dyDescent="0.25">
      <c r="A40" s="7">
        <v>39423</v>
      </c>
      <c r="C40" s="1">
        <f>+'MSCI World'!E41</f>
        <v>137.08943867124657</v>
      </c>
      <c r="D40" s="1">
        <f>+'MSCI World'!F41</f>
        <v>-1.7206338915003117E-2</v>
      </c>
      <c r="E40" s="1"/>
      <c r="F40" s="39">
        <f>'MSCI World'!H41</f>
        <v>95.674074793353313</v>
      </c>
      <c r="G40" s="39"/>
      <c r="H40" s="1">
        <f>+NAI!E41</f>
        <v>471.13305163014604</v>
      </c>
      <c r="I40" s="1">
        <f>+NAI!F41</f>
        <v>-1.2955435084126554E-2</v>
      </c>
      <c r="J40" s="1"/>
      <c r="K40" s="11">
        <f>NAI!H41</f>
        <v>96.974040371923692</v>
      </c>
      <c r="L40" s="39"/>
    </row>
    <row r="41" spans="1:12" x14ac:dyDescent="0.25">
      <c r="A41" s="7">
        <v>39393</v>
      </c>
      <c r="C41" s="1">
        <f>+'MSCI World'!E42</f>
        <v>139.48954302360971</v>
      </c>
      <c r="D41" s="1">
        <f>+'MSCI World'!F42</f>
        <v>-1.8767510429793188E-2</v>
      </c>
      <c r="E41" s="1"/>
      <c r="F41" s="39">
        <f>'MSCI World'!H42</f>
        <v>97.34909633801449</v>
      </c>
      <c r="G41" s="39"/>
      <c r="H41" s="1">
        <f>+NAI!E42</f>
        <v>477.31689973927473</v>
      </c>
      <c r="I41" s="1">
        <f>+NAI!F42</f>
        <v>-3.936137489287439E-2</v>
      </c>
      <c r="J41" s="1"/>
      <c r="K41" s="11">
        <f>NAI!H42</f>
        <v>98.246871335732308</v>
      </c>
      <c r="L41" s="39"/>
    </row>
    <row r="42" spans="1:12" x14ac:dyDescent="0.25">
      <c r="A42" s="7">
        <v>39363</v>
      </c>
      <c r="C42" s="1">
        <f>+'MSCI World'!E43</f>
        <v>142.15748510804818</v>
      </c>
      <c r="D42" s="1">
        <f>+'MSCI World'!F43</f>
        <v>-7.8895942320996726E-3</v>
      </c>
      <c r="E42" s="1"/>
      <c r="F42" s="39">
        <f>'MSCI World'!H43</f>
        <v>99.211040576790026</v>
      </c>
      <c r="G42" s="39"/>
      <c r="H42" s="1">
        <f>+NAI!E43</f>
        <v>496.87456579839971</v>
      </c>
      <c r="I42" s="1">
        <f>+NAI!F43</f>
        <v>2.2724558100881254E-2</v>
      </c>
      <c r="J42" s="1"/>
      <c r="K42" s="11">
        <f>NAI!H43</f>
        <v>102.2724558100881</v>
      </c>
      <c r="L42" s="39"/>
    </row>
    <row r="43" spans="1:12" s="6" customFormat="1" x14ac:dyDescent="0.25">
      <c r="A43" s="4">
        <v>39332</v>
      </c>
      <c r="C43" s="11">
        <f>+'MSCI World'!E44</f>
        <v>143.28796904213226</v>
      </c>
      <c r="D43" s="11">
        <f>+'MSCI World'!F44</f>
        <v>5.4459120462806432E-2</v>
      </c>
      <c r="E43" s="11">
        <f>+'MSCI World'!G44</f>
        <v>1.1189765354594317E-2</v>
      </c>
      <c r="F43" s="11">
        <f>'MSCI World'!H44</f>
        <v>100</v>
      </c>
      <c r="G43" s="11">
        <f>'MSCI World'!I44</f>
        <v>140.91196743462123</v>
      </c>
      <c r="H43" s="11">
        <f>+NAI!E44</f>
        <v>485.83419833103119</v>
      </c>
      <c r="I43" s="11">
        <f>+NAI!F44</f>
        <v>7.8361403992540213E-2</v>
      </c>
      <c r="J43" s="11">
        <f>+NAI!G44</f>
        <v>2.152937712025263E-2</v>
      </c>
      <c r="K43" s="11">
        <f>NAI!H44</f>
        <v>100</v>
      </c>
      <c r="L43" s="11">
        <f>NAI!I44</f>
        <v>200.74940392162159</v>
      </c>
    </row>
    <row r="44" spans="1:12" x14ac:dyDescent="0.25">
      <c r="A44" s="7">
        <v>39301</v>
      </c>
      <c r="C44" s="1">
        <f>+'MSCI World'!E45</f>
        <v>135.88764728901256</v>
      </c>
      <c r="D44" s="1">
        <f>+'MSCI World'!F45</f>
        <v>1.3266933820954563E-2</v>
      </c>
      <c r="E44" s="1"/>
      <c r="F44" s="39"/>
      <c r="G44" s="39">
        <f>'MSCI World'!I45</f>
        <v>133.63435784288572</v>
      </c>
      <c r="H44" s="1">
        <f>+NAI!E45</f>
        <v>450.53003244763022</v>
      </c>
      <c r="I44" s="1">
        <f>+NAI!F45</f>
        <v>7.9450266327532049E-3</v>
      </c>
      <c r="J44" s="1"/>
      <c r="K44" s="39"/>
      <c r="L44" s="11">
        <f>NAI!I45</f>
        <v>186.16152542029437</v>
      </c>
    </row>
    <row r="45" spans="1:12" s="37" customFormat="1" x14ac:dyDescent="0.25">
      <c r="A45" s="35">
        <v>39272</v>
      </c>
      <c r="C45" s="39">
        <f>+'MSCI World'!E46</f>
        <v>134.10843949736946</v>
      </c>
      <c r="D45" s="39">
        <f>+'MSCI World'!F46</f>
        <v>-5.0609767358823832E-2</v>
      </c>
      <c r="E45" s="39"/>
      <c r="F45" s="39"/>
      <c r="G45" s="39">
        <f>'MSCI World'!I46</f>
        <v>131.88465288111243</v>
      </c>
      <c r="H45" s="39">
        <f>+NAI!E46</f>
        <v>446.97877418247504</v>
      </c>
      <c r="I45" s="39">
        <f>+NAI!F46</f>
        <v>-4.9512401563512998E-2</v>
      </c>
      <c r="J45" s="39"/>
      <c r="K45" s="39"/>
      <c r="L45" s="39">
        <f>NAI!I46</f>
        <v>184.69412567291002</v>
      </c>
    </row>
    <row r="46" spans="1:12" x14ac:dyDescent="0.25">
      <c r="A46" s="7">
        <v>39240</v>
      </c>
      <c r="C46" s="1">
        <f>+'MSCI World'!E47</f>
        <v>141.25744597591199</v>
      </c>
      <c r="D46" s="1">
        <f>+'MSCI World'!F47</f>
        <v>-3.4783995681141322E-3</v>
      </c>
      <c r="E46" s="1"/>
      <c r="F46" s="39"/>
      <c r="G46" s="39">
        <f>'MSCI World'!I47</f>
        <v>138.91511450903931</v>
      </c>
      <c r="H46" s="1">
        <f>+NAI!E47</f>
        <v>470.26260512786979</v>
      </c>
      <c r="I46" s="1">
        <f>+NAI!F47</f>
        <v>3.4484556564201796E-2</v>
      </c>
      <c r="J46" s="1"/>
      <c r="K46" s="39"/>
      <c r="L46" s="11">
        <f>NAI!I47</f>
        <v>194.31513464954642</v>
      </c>
    </row>
    <row r="47" spans="1:12" x14ac:dyDescent="0.25">
      <c r="A47" s="7">
        <v>39209</v>
      </c>
      <c r="C47" s="1">
        <f>+'MSCI World'!E48</f>
        <v>141.75051089177791</v>
      </c>
      <c r="D47" s="1">
        <f>+'MSCI World'!F48</f>
        <v>2.5265898898666039E-2</v>
      </c>
      <c r="E47" s="1"/>
      <c r="F47" s="39"/>
      <c r="G47" s="39">
        <f>'MSCI World'!I48</f>
        <v>139.4000034207331</v>
      </c>
      <c r="H47" s="1">
        <f>+NAI!E48</f>
        <v>454.58639488030343</v>
      </c>
      <c r="I47" s="1">
        <f>+NAI!F48</f>
        <v>2.0861744596888832E-2</v>
      </c>
      <c r="J47" s="1"/>
      <c r="K47" s="39"/>
      <c r="L47" s="11">
        <f>NAI!I48</f>
        <v>187.83763703048274</v>
      </c>
    </row>
    <row r="48" spans="1:12" x14ac:dyDescent="0.25">
      <c r="A48" s="7">
        <v>39181</v>
      </c>
      <c r="C48" s="1">
        <f>+'MSCI World'!E49</f>
        <v>138.25731553545805</v>
      </c>
      <c r="D48" s="1">
        <f>+'MSCI World'!F49</f>
        <v>3.752308485437772E-2</v>
      </c>
      <c r="E48" s="1"/>
      <c r="F48" s="39"/>
      <c r="G48" s="39">
        <f>'MSCI World'!I49</f>
        <v>135.96473224211948</v>
      </c>
      <c r="H48" s="1">
        <f>+NAI!E49</f>
        <v>445.29672826540036</v>
      </c>
      <c r="I48" s="1">
        <f>+NAI!F49</f>
        <v>3.493505358696436E-2</v>
      </c>
      <c r="J48" s="1"/>
      <c r="K48" s="39"/>
      <c r="L48" s="11">
        <f>NAI!I49</f>
        <v>183.99909490648491</v>
      </c>
    </row>
    <row r="49" spans="1:12" x14ac:dyDescent="0.25">
      <c r="A49" s="7">
        <v>39148</v>
      </c>
      <c r="C49" s="1">
        <f>+'MSCI World'!E50</f>
        <v>133.25709813470149</v>
      </c>
      <c r="D49" s="1">
        <f>+'MSCI World'!F50</f>
        <v>5.8594748440489841E-2</v>
      </c>
      <c r="E49" s="1"/>
      <c r="F49" s="39"/>
      <c r="G49" s="39">
        <f>'MSCI World'!I50</f>
        <v>131.0474284639198</v>
      </c>
      <c r="H49" s="1">
        <f>+NAI!E50</f>
        <v>430.26538401811189</v>
      </c>
      <c r="I49" s="1">
        <f>+NAI!F50</f>
        <v>8.3755018013381477E-2</v>
      </c>
      <c r="J49" s="1"/>
      <c r="K49" s="39"/>
      <c r="L49" s="11">
        <f>NAI!I50</f>
        <v>177.78805952003026</v>
      </c>
    </row>
    <row r="50" spans="1:12" x14ac:dyDescent="0.25">
      <c r="A50" s="7">
        <v>39120</v>
      </c>
      <c r="C50" s="1">
        <f>+'MSCI World'!E51</f>
        <v>125.88112526631592</v>
      </c>
      <c r="D50" s="1">
        <f>+'MSCI World'!F51</f>
        <v>-4.2871972547126935E-2</v>
      </c>
      <c r="E50" s="1"/>
      <c r="F50" s="39"/>
      <c r="G50" s="39">
        <f>'MSCI World'!I51</f>
        <v>123.79376400362598</v>
      </c>
      <c r="H50" s="1">
        <f>+NAI!E51</f>
        <v>397.01351031050012</v>
      </c>
      <c r="I50" s="1">
        <f>+NAI!F51</f>
        <v>-1.6326051209772152E-2</v>
      </c>
      <c r="J50" s="1"/>
      <c r="K50" s="39"/>
      <c r="L50" s="11">
        <f>NAI!I51</f>
        <v>164.04819960689221</v>
      </c>
    </row>
    <row r="51" spans="1:12" x14ac:dyDescent="0.25">
      <c r="A51" s="7">
        <v>39090</v>
      </c>
      <c r="C51" s="1">
        <f>+'MSCI World'!E52</f>
        <v>131.5196312883169</v>
      </c>
      <c r="D51" s="1">
        <f>+'MSCI World'!F52</f>
        <v>1.9432723547095687E-2</v>
      </c>
      <c r="E51" s="1"/>
      <c r="F51" s="39"/>
      <c r="G51" s="39">
        <f>'MSCI World'!I52</f>
        <v>129.33877229890371</v>
      </c>
      <c r="H51" s="1">
        <f>+NAI!E52</f>
        <v>403.6027494666983</v>
      </c>
      <c r="I51" s="1">
        <f>+NAI!F52</f>
        <v>5.1704345788918804E-2</v>
      </c>
      <c r="J51" s="1"/>
      <c r="K51" s="39"/>
      <c r="L51" s="11">
        <f>NAI!I52</f>
        <v>166.77091002424839</v>
      </c>
    </row>
    <row r="52" spans="1:12" x14ac:dyDescent="0.25">
      <c r="A52" s="7">
        <v>39058</v>
      </c>
      <c r="C52" s="1">
        <f>+'MSCI World'!E53</f>
        <v>129.01256576372884</v>
      </c>
      <c r="D52" s="1">
        <f>+'MSCI World'!F53</f>
        <v>1.4739779621485205E-2</v>
      </c>
      <c r="E52" s="1"/>
      <c r="F52" s="39"/>
      <c r="G52" s="39">
        <f>'MSCI World'!I53</f>
        <v>126.87327894367763</v>
      </c>
      <c r="H52" s="1">
        <f>+NAI!E53</f>
        <v>383.76065581809712</v>
      </c>
      <c r="I52" s="1">
        <f>+NAI!F53</f>
        <v>6.8037275764321059E-3</v>
      </c>
      <c r="J52" s="1"/>
      <c r="K52" s="39"/>
      <c r="L52" s="11">
        <f>NAI!I53</f>
        <v>158.57204611924269</v>
      </c>
    </row>
    <row r="53" spans="1:12" x14ac:dyDescent="0.25">
      <c r="A53" s="7">
        <v>39028</v>
      </c>
      <c r="C53" s="1">
        <f>+'MSCI World'!E54</f>
        <v>127.13857124222791</v>
      </c>
      <c r="D53" s="1">
        <f>+'MSCI World'!F54</f>
        <v>3.4033283589478769E-2</v>
      </c>
      <c r="E53" s="1"/>
      <c r="F53" s="39"/>
      <c r="G53" s="39">
        <f>'MSCI World'!I54</f>
        <v>125.03035900593498</v>
      </c>
      <c r="H53" s="1">
        <f>+NAI!E54</f>
        <v>381.16729736577548</v>
      </c>
      <c r="I53" s="1">
        <f>+NAI!F54</f>
        <v>5.2795304475421911E-2</v>
      </c>
      <c r="J53" s="1"/>
      <c r="K53" s="39"/>
      <c r="L53" s="11">
        <f>NAI!I54</f>
        <v>157.50045592397214</v>
      </c>
    </row>
    <row r="54" spans="1:12" x14ac:dyDescent="0.25">
      <c r="A54" s="7">
        <v>38999</v>
      </c>
      <c r="C54" s="1">
        <f>+'MSCI World'!E55</f>
        <v>122.95404148006435</v>
      </c>
      <c r="D54" s="1">
        <f>+'MSCI World'!F55</f>
        <v>2.9593597763003743E-2</v>
      </c>
      <c r="E54" s="1"/>
      <c r="F54" s="39"/>
      <c r="G54" s="39">
        <f>'MSCI World'!I55</f>
        <v>120.9152171310312</v>
      </c>
      <c r="H54" s="1">
        <f>+NAI!E55</f>
        <v>362.05261910405306</v>
      </c>
      <c r="I54" s="1">
        <f>+NAI!F55</f>
        <v>3.6453397910597873E-2</v>
      </c>
      <c r="J54" s="1"/>
      <c r="K54" s="39"/>
      <c r="L54" s="11">
        <f>NAI!I55</f>
        <v>149.60216411912111</v>
      </c>
    </row>
    <row r="55" spans="1:12" x14ac:dyDescent="0.25">
      <c r="A55" s="7">
        <v>38967</v>
      </c>
      <c r="C55" s="1">
        <f>+'MSCI World'!E56</f>
        <v>119.41997478151222</v>
      </c>
      <c r="D55" s="1">
        <f>+'MSCI World'!F56</f>
        <v>1.8208037756162199E-4</v>
      </c>
      <c r="E55" s="1"/>
      <c r="F55" s="39"/>
      <c r="G55" s="39">
        <f>'MSCI World'!I56</f>
        <v>117.43975233892623</v>
      </c>
      <c r="H55" s="1">
        <f>+NAI!E56</f>
        <v>349.31876323037818</v>
      </c>
      <c r="I55" s="1">
        <f>+NAI!F56</f>
        <v>2.5087843428831746E-2</v>
      </c>
      <c r="J55" s="1"/>
      <c r="K55" s="39"/>
      <c r="L55" s="11">
        <f>NAI!I56</f>
        <v>144.34046375911004</v>
      </c>
    </row>
    <row r="56" spans="1:12" x14ac:dyDescent="0.25">
      <c r="A56" s="7">
        <v>38936</v>
      </c>
      <c r="C56" s="1">
        <f>+'MSCI World'!E57</f>
        <v>119.39823470585678</v>
      </c>
      <c r="D56" s="1">
        <f>+'MSCI World'!F57</f>
        <v>3.4609559261240763E-2</v>
      </c>
      <c r="E56" s="1"/>
      <c r="F56" s="39"/>
      <c r="G56" s="39">
        <f>'MSCI World'!I57</f>
        <v>117.4183727572819</v>
      </c>
      <c r="H56" s="1">
        <f>+NAI!E57</f>
        <v>340.76958913290457</v>
      </c>
      <c r="I56" s="1">
        <f>+NAI!F57</f>
        <v>1.0298411621454617E-2</v>
      </c>
      <c r="J56" s="1"/>
      <c r="K56" s="39"/>
      <c r="L56" s="11">
        <f>NAI!I57</f>
        <v>140.8078972786405</v>
      </c>
    </row>
    <row r="57" spans="1:12" x14ac:dyDescent="0.25">
      <c r="A57" s="7">
        <v>38905</v>
      </c>
      <c r="C57" s="1">
        <f>+'MSCI World'!E58</f>
        <v>115.40414800643507</v>
      </c>
      <c r="D57" s="1">
        <f>+'MSCI World'!F58</f>
        <v>-6.5514021506674069E-4</v>
      </c>
      <c r="E57" s="1"/>
      <c r="F57" s="39"/>
      <c r="G57" s="39">
        <f>'MSCI World'!I58</f>
        <v>113.49051601758258</v>
      </c>
      <c r="H57" s="1">
        <f>+NAI!E58</f>
        <v>337.29597633039373</v>
      </c>
      <c r="I57" s="1">
        <f>+NAI!F58</f>
        <v>-1.7996516342730806E-2</v>
      </c>
      <c r="J57" s="1"/>
      <c r="K57" s="39"/>
      <c r="L57" s="11">
        <f>NAI!I58</f>
        <v>139.37258107003666</v>
      </c>
    </row>
    <row r="58" spans="1:12" x14ac:dyDescent="0.25">
      <c r="A58" s="7">
        <v>38875</v>
      </c>
      <c r="C58" s="1">
        <f>+'MSCI World'!E59</f>
        <v>115.47980346971607</v>
      </c>
      <c r="D58" s="1">
        <f>+'MSCI World'!F59</f>
        <v>1.3648531463257285E-3</v>
      </c>
      <c r="E58" s="1"/>
      <c r="F58" s="39"/>
      <c r="G58" s="39">
        <f>'MSCI World'!I59</f>
        <v>113.5649169617049</v>
      </c>
      <c r="H58" s="1">
        <f>+NAI!E59</f>
        <v>343.47737247754407</v>
      </c>
      <c r="I58" s="1">
        <f>+NAI!F59</f>
        <v>-8.6199168675781257E-3</v>
      </c>
      <c r="J58" s="1"/>
      <c r="K58" s="39"/>
      <c r="L58" s="11">
        <f>NAI!I59</f>
        <v>141.92676847842972</v>
      </c>
    </row>
    <row r="59" spans="1:12" x14ac:dyDescent="0.25">
      <c r="A59" s="7">
        <v>38845</v>
      </c>
      <c r="C59" s="1">
        <f>+'MSCI World'!E60</f>
        <v>115.32240532197054</v>
      </c>
      <c r="D59" s="1">
        <f>+'MSCI World'!F60</f>
        <v>-3.7333584982360168E-2</v>
      </c>
      <c r="E59" s="1"/>
      <c r="F59" s="39"/>
      <c r="G59" s="39">
        <f>'MSCI World'!I60</f>
        <v>113.41012879059986</v>
      </c>
      <c r="H59" s="1">
        <f>+NAI!E60</f>
        <v>346.46386216704406</v>
      </c>
      <c r="I59" s="1">
        <f>+NAI!F60</f>
        <v>-0.11020291643839342</v>
      </c>
      <c r="J59" s="1"/>
      <c r="K59" s="39"/>
      <c r="L59" s="11">
        <f>NAI!I60</f>
        <v>143.16080269636817</v>
      </c>
    </row>
    <row r="60" spans="1:12" x14ac:dyDescent="0.25">
      <c r="A60" s="7">
        <v>38814</v>
      </c>
      <c r="C60" s="1">
        <f>+'MSCI World'!E61</f>
        <v>119.79477368581242</v>
      </c>
      <c r="D60" s="1">
        <f>+'MSCI World'!F61</f>
        <v>2.5488707252073084E-2</v>
      </c>
      <c r="E60" s="1"/>
      <c r="F60" s="39"/>
      <c r="G60" s="39">
        <f>'MSCI World'!I61</f>
        <v>117.80833632647476</v>
      </c>
      <c r="H60" s="1">
        <f>+NAI!E61</f>
        <v>389.37401410695458</v>
      </c>
      <c r="I60" s="1">
        <f>+NAI!F61</f>
        <v>7.654882854870193E-2</v>
      </c>
      <c r="J60" s="1"/>
      <c r="K60" s="39"/>
      <c r="L60" s="11">
        <f>NAI!I61</f>
        <v>160.89151711234641</v>
      </c>
    </row>
    <row r="61" spans="1:12" x14ac:dyDescent="0.25">
      <c r="A61" s="7">
        <v>38783</v>
      </c>
      <c r="C61" s="1">
        <f>+'MSCI World'!E62</f>
        <v>116.81725292404018</v>
      </c>
      <c r="D61" s="1">
        <f>+'MSCI World'!F62</f>
        <v>2.4121369215521771E-2</v>
      </c>
      <c r="E61" s="1"/>
      <c r="F61" s="39"/>
      <c r="G61" s="39">
        <f>'MSCI World'!I62</f>
        <v>114.88018882446509</v>
      </c>
      <c r="H61" s="1">
        <f>+NAI!E62</f>
        <v>361.68727676929484</v>
      </c>
      <c r="I61" s="1">
        <f>+NAI!F62</f>
        <v>0.10583619666395938</v>
      </c>
      <c r="J61" s="1"/>
      <c r="K61" s="39"/>
      <c r="L61" s="11">
        <f>NAI!I62</f>
        <v>149.45120262612207</v>
      </c>
    </row>
    <row r="62" spans="1:12" x14ac:dyDescent="0.25">
      <c r="A62" s="7">
        <v>38755</v>
      </c>
      <c r="C62" s="1">
        <f>+'MSCI World'!E63</f>
        <v>114.06582894908475</v>
      </c>
      <c r="D62" s="1">
        <f>+'MSCI World'!F63</f>
        <v>1.201268391287913E-2</v>
      </c>
      <c r="E62" s="1"/>
      <c r="F62" s="39"/>
      <c r="G62" s="39">
        <f>'MSCI World'!I63</f>
        <v>112.17438897155662</v>
      </c>
      <c r="H62" s="1">
        <f>+NAI!E63</f>
        <v>327.07129488112071</v>
      </c>
      <c r="I62" s="1">
        <f>+NAI!F63</f>
        <v>3.6741598940913445E-2</v>
      </c>
      <c r="J62" s="1"/>
      <c r="K62" s="39"/>
      <c r="L62" s="11">
        <f>NAI!I63</f>
        <v>135.14768559482883</v>
      </c>
    </row>
    <row r="63" spans="1:12" x14ac:dyDescent="0.25">
      <c r="A63" s="7">
        <v>38726</v>
      </c>
      <c r="C63" s="1">
        <f>+'MSCI World'!E64</f>
        <v>112.71185703726249</v>
      </c>
      <c r="D63" s="1">
        <f>+'MSCI World'!F64</f>
        <v>1.1574182470928118E-2</v>
      </c>
      <c r="E63" s="1"/>
      <c r="F63" s="39"/>
      <c r="G63" s="39">
        <f>'MSCI World'!I64</f>
        <v>110.84286862674672</v>
      </c>
      <c r="H63" s="1">
        <f>+NAI!E64</f>
        <v>315.48005328930697</v>
      </c>
      <c r="I63" s="1">
        <f>+NAI!F64</f>
        <v>4.7672685917775182E-2</v>
      </c>
      <c r="J63" s="1"/>
      <c r="K63" s="39"/>
      <c r="L63" s="11">
        <f>NAI!I64</f>
        <v>130.35811983708314</v>
      </c>
    </row>
    <row r="64" spans="1:12" x14ac:dyDescent="0.25">
      <c r="A64" s="7">
        <v>38693</v>
      </c>
      <c r="C64" s="1">
        <f>+'MSCI World'!E65</f>
        <v>111.42223574938039</v>
      </c>
      <c r="D64" s="1">
        <f>+'MSCI World'!F65</f>
        <v>2.5269660403930416E-2</v>
      </c>
      <c r="E64" s="1"/>
      <c r="F64" s="39"/>
      <c r="G64" s="39">
        <f>'MSCI World'!I65</f>
        <v>109.57463184360408</v>
      </c>
      <c r="H64" s="1">
        <f>+NAI!E65</f>
        <v>301.12463322735408</v>
      </c>
      <c r="I64" s="1">
        <f>+NAI!F65</f>
        <v>8.5955899041168182E-2</v>
      </c>
      <c r="J64" s="1"/>
      <c r="K64" s="39"/>
      <c r="L64" s="11">
        <f>NAI!I65</f>
        <v>124.42638009874976</v>
      </c>
    </row>
    <row r="65" spans="1:12" x14ac:dyDescent="0.25">
      <c r="A65" s="7">
        <v>38663</v>
      </c>
      <c r="C65" s="1">
        <f>+'MSCI World'!E66</f>
        <v>108.67602939258228</v>
      </c>
      <c r="D65" s="1">
        <f>+'MSCI World'!F66</f>
        <v>3.0441952506596204E-2</v>
      </c>
      <c r="E65" s="1"/>
      <c r="F65" s="39"/>
      <c r="G65" s="39">
        <f>'MSCI World'!I66</f>
        <v>106.87396309029025</v>
      </c>
      <c r="H65" s="1">
        <f>+NAI!E66</f>
        <v>277.28992815751405</v>
      </c>
      <c r="I65" s="1">
        <f>+NAI!F66</f>
        <v>9.5639675884457986E-3</v>
      </c>
      <c r="J65" s="1"/>
      <c r="K65" s="39"/>
      <c r="L65" s="11">
        <f>NAI!I66</f>
        <v>114.57774685750182</v>
      </c>
    </row>
    <row r="66" spans="1:12" x14ac:dyDescent="0.25">
      <c r="A66" s="7">
        <v>38632</v>
      </c>
      <c r="C66" s="1">
        <f>+'MSCI World'!E67</f>
        <v>105.46545501978346</v>
      </c>
      <c r="D66" s="1">
        <f>+'MSCI World'!F67</f>
        <v>-9.4012137448848954E-3</v>
      </c>
      <c r="E66" s="1"/>
      <c r="F66" s="39"/>
      <c r="G66" s="39">
        <f>'MSCI World'!I67</f>
        <v>103.71662647305317</v>
      </c>
      <c r="H66" s="1">
        <f>+NAI!E67</f>
        <v>274.66305955815648</v>
      </c>
      <c r="I66" s="1">
        <f>+NAI!F67</f>
        <v>-4.7509317914487759E-2</v>
      </c>
      <c r="J66" s="1"/>
      <c r="K66" s="39"/>
      <c r="L66" s="11">
        <f>NAI!I67</f>
        <v>113.49231008233649</v>
      </c>
    </row>
    <row r="67" spans="1:12" x14ac:dyDescent="0.25">
      <c r="A67" s="7">
        <v>38602</v>
      </c>
      <c r="C67" s="1">
        <f>+'MSCI World'!E68</f>
        <v>106.466368102961</v>
      </c>
      <c r="D67" s="1">
        <f>+'MSCI World'!F68</f>
        <v>1.1943530656439716E-2</v>
      </c>
      <c r="E67" s="1"/>
      <c r="F67" s="39"/>
      <c r="G67" s="39">
        <f>'MSCI World'!I68</f>
        <v>104.70094241195889</v>
      </c>
      <c r="H67" s="1">
        <f>+NAI!E68</f>
        <v>288.36298845125907</v>
      </c>
      <c r="I67" s="1">
        <f>+NAI!F68</f>
        <v>-1.0608584456446746E-2</v>
      </c>
      <c r="J67" s="1"/>
      <c r="K67" s="39"/>
      <c r="L67" s="11">
        <f>NAI!I68</f>
        <v>119.15319720906984</v>
      </c>
    </row>
    <row r="68" spans="1:12" x14ac:dyDescent="0.25">
      <c r="A68" s="7">
        <v>38572</v>
      </c>
      <c r="C68" s="1">
        <f>+'MSCI World'!E69</f>
        <v>105.20979173007521</v>
      </c>
      <c r="D68" s="1">
        <f>+'MSCI World'!F69</f>
        <v>7.3184743603618152E-3</v>
      </c>
      <c r="E68" s="1"/>
      <c r="F68" s="39"/>
      <c r="G68" s="39">
        <f>'MSCI World'!I69</f>
        <v>103.46520259291567</v>
      </c>
      <c r="H68" s="1">
        <f>+NAI!E69</f>
        <v>291.45491250582342</v>
      </c>
      <c r="I68" s="1">
        <f>+NAI!F69</f>
        <v>7.4255382603954256E-2</v>
      </c>
      <c r="J68" s="1"/>
      <c r="K68" s="39"/>
      <c r="L68" s="11">
        <f>NAI!I69</f>
        <v>120.43079749545764</v>
      </c>
    </row>
    <row r="69" spans="1:12" x14ac:dyDescent="0.25">
      <c r="A69" s="7">
        <v>38540</v>
      </c>
      <c r="C69" s="1">
        <f>+'MSCI World'!E70</f>
        <v>104.44541067002913</v>
      </c>
      <c r="D69" s="1">
        <f>+'MSCI World'!F70</f>
        <v>4.6383175208872585E-2</v>
      </c>
      <c r="E69" s="1"/>
      <c r="F69" s="39"/>
      <c r="G69" s="39">
        <f>'MSCI World'!I70</f>
        <v>102.71349650230046</v>
      </c>
      <c r="H69" s="1">
        <f>+NAI!E70</f>
        <v>271.30877557192014</v>
      </c>
      <c r="I69" s="1">
        <f>+NAI!F70</f>
        <v>8.2074250825534323E-2</v>
      </c>
      <c r="J69" s="1"/>
      <c r="K69" s="39"/>
      <c r="L69" s="11">
        <f>NAI!I70</f>
        <v>112.1063012070165</v>
      </c>
    </row>
    <row r="70" spans="1:12" x14ac:dyDescent="0.25">
      <c r="A70" s="7">
        <v>38510</v>
      </c>
      <c r="C70" s="1">
        <f>+'MSCI World'!E71</f>
        <v>99.815644158441657</v>
      </c>
      <c r="D70" s="1">
        <f>+'MSCI World'!F71</f>
        <v>1.0290847250684632E-3</v>
      </c>
      <c r="E70" s="1"/>
      <c r="F70" s="39"/>
      <c r="G70" s="39">
        <f>'MSCI World'!I71</f>
        <v>98.160500795320445</v>
      </c>
      <c r="H70" s="1">
        <f>+NAI!E71</f>
        <v>250.7302760091867</v>
      </c>
      <c r="I70" s="1">
        <f>+NAI!F71</f>
        <v>3.2624318783892603E-2</v>
      </c>
      <c r="J70" s="1"/>
      <c r="K70" s="39"/>
      <c r="L70" s="11">
        <f>NAI!I71</f>
        <v>103.60315026578679</v>
      </c>
    </row>
    <row r="71" spans="1:12" x14ac:dyDescent="0.25">
      <c r="A71" s="7">
        <v>38481</v>
      </c>
      <c r="C71" s="1">
        <f>+'MSCI World'!E72</f>
        <v>99.713031001347886</v>
      </c>
      <c r="D71" s="1">
        <f>+'MSCI World'!F72</f>
        <v>1.6822148127128234E-2</v>
      </c>
      <c r="E71" s="1"/>
      <c r="F71" s="39"/>
      <c r="G71" s="39">
        <f>'MSCI World'!I72</f>
        <v>98.059589169959139</v>
      </c>
      <c r="H71" s="1">
        <f>+NAI!E72</f>
        <v>242.80880417814319</v>
      </c>
      <c r="I71" s="1">
        <f>+NAI!F72</f>
        <v>8.9148050289689085E-3</v>
      </c>
      <c r="J71" s="1"/>
      <c r="K71" s="39"/>
      <c r="L71" s="11">
        <f>NAI!I72</f>
        <v>100.32995386724843</v>
      </c>
    </row>
    <row r="72" spans="1:12" x14ac:dyDescent="0.25">
      <c r="A72" s="7">
        <v>38449</v>
      </c>
      <c r="C72" s="1">
        <f>+'MSCI World'!E73</f>
        <v>98.06339406061133</v>
      </c>
      <c r="D72" s="1">
        <f>+'MSCI World'!F73</f>
        <v>-1.7922770104331742E-2</v>
      </c>
      <c r="E72" s="1"/>
      <c r="F72" s="39"/>
      <c r="G72" s="39">
        <f>'MSCI World'!I73</f>
        <v>96.43730651478613</v>
      </c>
      <c r="H72" s="1">
        <f>+NAI!E73</f>
        <v>240.66333744718068</v>
      </c>
      <c r="I72" s="1">
        <f>+NAI!F73</f>
        <v>-1.8650224962506234E-2</v>
      </c>
      <c r="J72" s="1"/>
      <c r="K72" s="39"/>
      <c r="L72" s="11">
        <f>NAI!I73</f>
        <v>99.443435032522586</v>
      </c>
    </row>
    <row r="73" spans="1:12" x14ac:dyDescent="0.25">
      <c r="A73" s="7">
        <v>38418</v>
      </c>
      <c r="C73" s="1">
        <f>+'MSCI World'!E74</f>
        <v>99.853037088569067</v>
      </c>
      <c r="D73" s="1">
        <f>+'MSCI World'!F74</f>
        <v>-2.5196529534611489E-2</v>
      </c>
      <c r="E73" s="1"/>
      <c r="F73" s="39"/>
      <c r="G73" s="39">
        <f>'MSCI World'!I74</f>
        <v>98.197273675748718</v>
      </c>
      <c r="H73" s="1">
        <f>+NAI!E74</f>
        <v>245.23706385726314</v>
      </c>
      <c r="I73" s="1">
        <f>+NAI!F74</f>
        <v>-2.9768217916548045E-2</v>
      </c>
      <c r="J73" s="1"/>
      <c r="K73" s="39"/>
      <c r="L73" s="11">
        <f>NAI!I74</f>
        <v>101.33332432742772</v>
      </c>
    </row>
    <row r="74" spans="1:12" x14ac:dyDescent="0.25">
      <c r="A74" s="7">
        <v>38390</v>
      </c>
      <c r="C74" s="1">
        <f>+'MSCI World'!E75</f>
        <v>102.43401887038569</v>
      </c>
      <c r="D74" s="1">
        <f>+'MSCI World'!F75</f>
        <v>2.1914147898809855E-2</v>
      </c>
      <c r="E74" s="1"/>
      <c r="F74" s="39"/>
      <c r="G74" s="39">
        <f>'MSCI World'!I75</f>
        <v>100.73545760856555</v>
      </c>
      <c r="H74" s="1">
        <f>+NAI!E75</f>
        <v>252.76131784783124</v>
      </c>
      <c r="I74" s="1">
        <f>+NAI!F75</f>
        <v>5.4710893749957412E-2</v>
      </c>
      <c r="J74" s="1"/>
      <c r="K74" s="39"/>
      <c r="L74" s="11">
        <f>NAI!I75</f>
        <v>104.44238809599395</v>
      </c>
    </row>
    <row r="75" spans="1:12" x14ac:dyDescent="0.25">
      <c r="A75" s="7">
        <v>38359</v>
      </c>
      <c r="C75" s="1">
        <f>+'MSCI World'!E76</f>
        <v>100.23740162615766</v>
      </c>
      <c r="D75" s="1">
        <f>+'MSCI World'!F76</f>
        <v>-1.4247353207792246E-2</v>
      </c>
      <c r="E75" s="1"/>
      <c r="F75" s="39"/>
      <c r="G75" s="39">
        <f>'MSCI World'!I76</f>
        <v>98.57526467922078</v>
      </c>
      <c r="H75" s="1">
        <f>+NAI!E76</f>
        <v>239.64985982950688</v>
      </c>
      <c r="I75" s="1">
        <f>+NAI!F76</f>
        <v>-9.75339578928891E-3</v>
      </c>
      <c r="J75" s="1"/>
      <c r="K75" s="39"/>
      <c r="L75" s="11">
        <f>NAI!I76</f>
        <v>99.024660421071104</v>
      </c>
    </row>
    <row r="76" spans="1:12" s="6" customFormat="1" x14ac:dyDescent="0.25">
      <c r="A76" s="4">
        <v>38328</v>
      </c>
      <c r="C76" s="11">
        <f>+'MSCI World'!E77</f>
        <v>101.68616026783772</v>
      </c>
      <c r="D76" s="11">
        <f>+'MSCI World'!F77</f>
        <v>2.4783972797223441E-2</v>
      </c>
      <c r="E76" s="11">
        <f>+'MSCI World'!G77</f>
        <v>1.877405771322142E-2</v>
      </c>
      <c r="F76" s="11">
        <f>'MSCI World'!H77</f>
        <v>155.31888893611594</v>
      </c>
      <c r="G76" s="11">
        <f>'MSCI World'!I77</f>
        <v>100</v>
      </c>
      <c r="H76" s="11">
        <f>+NAI!E77</f>
        <v>242.01028189389544</v>
      </c>
      <c r="I76" s="11">
        <f>+NAI!F77</f>
        <v>-7.4382963318037065E-3</v>
      </c>
      <c r="J76" s="11">
        <f>+NAI!G77</f>
        <v>3.2700866737684353E-2</v>
      </c>
      <c r="K76" s="11">
        <f>NAI!H77</f>
        <v>219.086516762484</v>
      </c>
      <c r="L76" s="11">
        <f>NAI!I77</f>
        <v>100</v>
      </c>
    </row>
    <row r="77" spans="1:12" x14ac:dyDescent="0.25">
      <c r="A77" s="7">
        <v>38299</v>
      </c>
      <c r="C77" s="1">
        <f>+'MSCI World'!E78</f>
        <v>99.226922909691723</v>
      </c>
      <c r="D77" s="1">
        <f>+'MSCI World'!F78</f>
        <v>5.7594631668705709E-2</v>
      </c>
      <c r="E77" s="1"/>
      <c r="F77" s="39">
        <f>'MSCI World'!H78</f>
        <v>151.56256641305734</v>
      </c>
      <c r="G77" s="39"/>
      <c r="H77" s="1">
        <f>+NAI!E78</f>
        <v>243.82391643713578</v>
      </c>
      <c r="I77" s="1">
        <f>+NAI!F78</f>
        <v>9.4567175569718387E-2</v>
      </c>
      <c r="J77" s="1"/>
      <c r="K77" s="11">
        <f>NAI!H78</f>
        <v>220.72835971084621</v>
      </c>
      <c r="L77" s="39"/>
    </row>
    <row r="78" spans="1:12" x14ac:dyDescent="0.25">
      <c r="A78" s="7">
        <v>38267</v>
      </c>
      <c r="C78" s="1">
        <f>+'MSCI World'!E79</f>
        <v>93.823209704769766</v>
      </c>
      <c r="D78" s="1">
        <f>+'MSCI World'!F79</f>
        <v>1.5119725266971029E-2</v>
      </c>
      <c r="E78" s="1"/>
      <c r="F78" s="39">
        <f>'MSCI World'!H79</f>
        <v>143.30875164704381</v>
      </c>
      <c r="G78" s="39"/>
      <c r="H78" s="1">
        <f>+NAI!E79</f>
        <v>222.7582937613914</v>
      </c>
      <c r="I78" s="1">
        <f>+NAI!F79</f>
        <v>9.3876551732441582E-2</v>
      </c>
      <c r="J78" s="1"/>
      <c r="K78" s="11">
        <f>NAI!H79</f>
        <v>201.65812079643069</v>
      </c>
      <c r="L78" s="39"/>
    </row>
    <row r="79" spans="1:12" x14ac:dyDescent="0.25">
      <c r="A79" s="7">
        <v>38237</v>
      </c>
      <c r="C79" s="1">
        <f>+'MSCI World'!E80</f>
        <v>92.425757641636579</v>
      </c>
      <c r="D79" s="1">
        <f>+'MSCI World'!F80</f>
        <v>2.0509078339686182E-2</v>
      </c>
      <c r="E79" s="1"/>
      <c r="F79" s="39">
        <f>'MSCI World'!H80</f>
        <v>141.17423598418836</v>
      </c>
      <c r="G79" s="39"/>
      <c r="H79" s="1">
        <f>+NAI!E80</f>
        <v>203.64116353769077</v>
      </c>
      <c r="I79" s="1">
        <f>+NAI!F80</f>
        <v>4.4289366696005805E-2</v>
      </c>
      <c r="J79" s="1"/>
      <c r="K79" s="11">
        <f>NAI!H80</f>
        <v>184.35180869089109</v>
      </c>
      <c r="L79" s="39"/>
    </row>
    <row r="80" spans="1:12" x14ac:dyDescent="0.25">
      <c r="A80" s="7">
        <v>38208</v>
      </c>
      <c r="C80" s="1">
        <f>+'MSCI World'!E81</f>
        <v>90.568285577633816</v>
      </c>
      <c r="D80" s="1">
        <f>+'MSCI World'!F81</f>
        <v>1.1587474260849273E-2</v>
      </c>
      <c r="E80" s="1"/>
      <c r="F80" s="39">
        <f>'MSCI World'!H81</f>
        <v>138.33707017469291</v>
      </c>
      <c r="G80" s="39"/>
      <c r="H80" s="1">
        <f>+NAI!E81</f>
        <v>195.00453612965975</v>
      </c>
      <c r="I80" s="1">
        <f>+NAI!F81</f>
        <v>3.1794082287513348E-2</v>
      </c>
      <c r="J80" s="1"/>
      <c r="K80" s="11">
        <f>NAI!H81</f>
        <v>176.53326230272359</v>
      </c>
      <c r="L80" s="39"/>
    </row>
    <row r="81" spans="1:12" x14ac:dyDescent="0.25">
      <c r="A81" s="7">
        <v>38175</v>
      </c>
      <c r="C81" s="1">
        <f>+'MSCI World'!E82</f>
        <v>89.5308491673551</v>
      </c>
      <c r="D81" s="1">
        <f>+'MSCI World'!F82</f>
        <v>-2.388243659634981E-2</v>
      </c>
      <c r="E81" s="1"/>
      <c r="F81" s="39">
        <f>'MSCI World'!H82</f>
        <v>136.75245462659922</v>
      </c>
      <c r="G81" s="39"/>
      <c r="H81" s="1">
        <f>+NAI!E82</f>
        <v>188.99559464164577</v>
      </c>
      <c r="I81" s="1">
        <f>+NAI!F82</f>
        <v>-5.2023547932176784E-2</v>
      </c>
      <c r="J81" s="1"/>
      <c r="K81" s="11">
        <f>NAI!H82</f>
        <v>171.09350143910976</v>
      </c>
      <c r="L81" s="39"/>
    </row>
    <row r="82" spans="1:12" x14ac:dyDescent="0.25">
      <c r="A82" s="7">
        <v>38145</v>
      </c>
      <c r="C82" s="1">
        <f>+'MSCI World'!E83</f>
        <v>91.721379190399574</v>
      </c>
      <c r="D82" s="1">
        <f>+'MSCI World'!F83</f>
        <v>9.4267394008995531E-3</v>
      </c>
      <c r="E82" s="1"/>
      <c r="F82" s="39">
        <f>'MSCI World'!H83</f>
        <v>140.09834445530666</v>
      </c>
      <c r="G82" s="39"/>
      <c r="H82" s="1">
        <f>+NAI!E83</f>
        <v>199.36739380961336</v>
      </c>
      <c r="I82" s="1">
        <f>+NAI!F83</f>
        <v>3.9335992091897642E-2</v>
      </c>
      <c r="J82" s="1"/>
      <c r="K82" s="11">
        <f>NAI!H83</f>
        <v>180.48286016588611</v>
      </c>
      <c r="L82" s="39"/>
    </row>
    <row r="83" spans="1:12" x14ac:dyDescent="0.25">
      <c r="A83" s="7">
        <v>38114</v>
      </c>
      <c r="C83" s="1">
        <f>+'MSCI World'!E84</f>
        <v>90.864820209574333</v>
      </c>
      <c r="D83" s="1">
        <f>+'MSCI World'!F84</f>
        <v>8.9218469381844301E-3</v>
      </c>
      <c r="E83" s="1"/>
      <c r="F83" s="39">
        <f>'MSCI World'!H84</f>
        <v>138.79000722574065</v>
      </c>
      <c r="G83" s="39"/>
      <c r="H83" s="1">
        <f>+NAI!E84</f>
        <v>191.82188948190046</v>
      </c>
      <c r="I83" s="1">
        <f>+NAI!F84</f>
        <v>4.2055908784143892E-2</v>
      </c>
      <c r="J83" s="1"/>
      <c r="K83" s="11">
        <f>NAI!H84</f>
        <v>173.65208319460172</v>
      </c>
      <c r="L83" s="39"/>
    </row>
    <row r="84" spans="1:12" x14ac:dyDescent="0.25">
      <c r="A84" s="7">
        <v>38084</v>
      </c>
      <c r="C84" s="1">
        <f>+'MSCI World'!E85</f>
        <v>90.061307013348411</v>
      </c>
      <c r="D84" s="1">
        <f>+'MSCI World'!F85</f>
        <v>-3.5096382286901373E-2</v>
      </c>
      <c r="E84" s="1"/>
      <c r="F84" s="39">
        <f>'MSCI World'!H85</f>
        <v>137.56269392612742</v>
      </c>
      <c r="G84" s="39"/>
      <c r="H84" s="1">
        <f>+NAI!E85</f>
        <v>184.0802281959281</v>
      </c>
      <c r="I84" s="1">
        <f>+NAI!F85</f>
        <v>-3.5067199636689361E-2</v>
      </c>
      <c r="J84" s="1"/>
      <c r="K84" s="11">
        <f>NAI!H85</f>
        <v>166.64372969893378</v>
      </c>
      <c r="L84" s="39"/>
    </row>
    <row r="85" spans="1:12" x14ac:dyDescent="0.25">
      <c r="A85" s="7">
        <v>38054</v>
      </c>
      <c r="C85" s="1">
        <f>+'MSCI World'!E86</f>
        <v>93.337101613113603</v>
      </c>
      <c r="D85" s="1">
        <f>+'MSCI World'!F86</f>
        <v>-1.3862786327012433E-3</v>
      </c>
      <c r="E85" s="1"/>
      <c r="F85" s="39">
        <f>'MSCI World'!H86</f>
        <v>142.56625366600076</v>
      </c>
      <c r="G85" s="39"/>
      <c r="H85" s="1">
        <f>+NAI!E86</f>
        <v>190.76999779323421</v>
      </c>
      <c r="I85" s="1">
        <f>+NAI!F86</f>
        <v>2.4820421854967689E-2</v>
      </c>
      <c r="J85" s="1"/>
      <c r="K85" s="11">
        <f>NAI!H86</f>
        <v>172.69982908259527</v>
      </c>
      <c r="L85" s="39"/>
    </row>
    <row r="86" spans="1:12" x14ac:dyDescent="0.25">
      <c r="A86" s="7">
        <v>38026</v>
      </c>
      <c r="C86" s="1">
        <f>+'MSCI World'!E87</f>
        <v>93.466672464020164</v>
      </c>
      <c r="D86" s="1">
        <f>+'MSCI World'!F87</f>
        <v>1.8169072789965934E-2</v>
      </c>
      <c r="E86" s="1"/>
      <c r="F86" s="39">
        <f>'MSCI World'!H87</f>
        <v>142.76416457686912</v>
      </c>
      <c r="G86" s="39"/>
      <c r="H86" s="1">
        <f>+NAI!E87</f>
        <v>186.14968410556514</v>
      </c>
      <c r="I86" s="1">
        <f>+NAI!F87</f>
        <v>2.3558068256379405E-2</v>
      </c>
      <c r="J86" s="1"/>
      <c r="K86" s="11">
        <f>NAI!H87</f>
        <v>168.51716203117948</v>
      </c>
      <c r="L86" s="39"/>
    </row>
    <row r="87" spans="1:12" x14ac:dyDescent="0.25">
      <c r="A87" s="7">
        <v>37993</v>
      </c>
      <c r="C87" s="1">
        <f>+'MSCI World'!E88</f>
        <v>91.798773859733046</v>
      </c>
      <c r="D87" s="1">
        <f>+'MSCI World'!F88</f>
        <v>1.6935437257962427E-2</v>
      </c>
      <c r="E87" s="1"/>
      <c r="F87" s="39">
        <f>'MSCI World'!H88</f>
        <v>140.21655969736901</v>
      </c>
      <c r="G87" s="39"/>
      <c r="H87" s="1">
        <f>+NAI!E88</f>
        <v>181.86528920891533</v>
      </c>
      <c r="I87" s="1">
        <f>+NAI!F88</f>
        <v>3.2849510529760373E-2</v>
      </c>
      <c r="J87" s="1"/>
      <c r="K87" s="11">
        <f>NAI!H88</f>
        <v>164.63859477777035</v>
      </c>
      <c r="L87" s="39"/>
    </row>
    <row r="88" spans="1:12" x14ac:dyDescent="0.25">
      <c r="A88" s="7">
        <v>37963</v>
      </c>
      <c r="C88" s="1">
        <f>+'MSCI World'!E89</f>
        <v>90.270011739640836</v>
      </c>
      <c r="D88" s="1">
        <f>+'MSCI World'!F89</f>
        <v>4.9234345782584343E-2</v>
      </c>
      <c r="E88" s="1"/>
      <c r="F88" s="39">
        <f>'MSCI World'!H89</f>
        <v>137.88147660135161</v>
      </c>
      <c r="G88" s="39"/>
      <c r="H88" s="1">
        <f>+NAI!E89</f>
        <v>176.08111090224028</v>
      </c>
      <c r="I88" s="1">
        <f>+NAI!F89</f>
        <v>6.9824606705863657E-2</v>
      </c>
      <c r="J88" s="1"/>
      <c r="K88" s="11">
        <f>NAI!H89</f>
        <v>159.40230701501261</v>
      </c>
      <c r="L88" s="39"/>
    </row>
    <row r="89" spans="1:12" x14ac:dyDescent="0.25">
      <c r="A89" s="7">
        <v>37932</v>
      </c>
      <c r="C89" s="1">
        <f>+'MSCI World'!E90</f>
        <v>86.034175398930387</v>
      </c>
      <c r="D89" s="1">
        <f>+'MSCI World'!F90</f>
        <v>2.7675087020246014E-2</v>
      </c>
      <c r="E89" s="1"/>
      <c r="F89" s="39">
        <f>'MSCI World'!H90</f>
        <v>131.41151655544695</v>
      </c>
      <c r="G89" s="39"/>
      <c r="H89" s="1">
        <f>+NAI!E90</f>
        <v>164.58876511021569</v>
      </c>
      <c r="I89" s="1">
        <f>+NAI!F90</f>
        <v>2.8788041340342518E-2</v>
      </c>
      <c r="J89" s="1"/>
      <c r="K89" s="11">
        <f>NAI!H90</f>
        <v>148.99854239269567</v>
      </c>
      <c r="L89" s="39"/>
    </row>
    <row r="90" spans="1:12" x14ac:dyDescent="0.25">
      <c r="A90" s="7">
        <v>37901</v>
      </c>
      <c r="C90" s="1">
        <f>+'MSCI World'!E91</f>
        <v>83.717292056176348</v>
      </c>
      <c r="D90" s="1">
        <f>+'MSCI World'!F91</f>
        <v>3.1479890199137106E-2</v>
      </c>
      <c r="E90" s="1"/>
      <c r="F90" s="39">
        <f>'MSCI World'!H91</f>
        <v>127.87263038211417</v>
      </c>
      <c r="G90" s="39"/>
      <c r="H90" s="1">
        <f>+NAI!E91</f>
        <v>159.98316319441608</v>
      </c>
      <c r="I90" s="1">
        <f>+NAI!F91</f>
        <v>4.1048169638820742E-2</v>
      </c>
      <c r="J90" s="1"/>
      <c r="K90" s="11">
        <f>NAI!H91</f>
        <v>144.82919358060866</v>
      </c>
      <c r="L90" s="39"/>
    </row>
    <row r="91" spans="1:12" x14ac:dyDescent="0.25">
      <c r="A91" s="7">
        <v>37872</v>
      </c>
      <c r="C91" s="1">
        <f>+'MSCI World'!E92</f>
        <v>81.162311404843692</v>
      </c>
      <c r="D91" s="1">
        <f>+'MSCI World'!F92</f>
        <v>1.8256759823345847E-2</v>
      </c>
      <c r="E91" s="1"/>
      <c r="F91" s="39">
        <f>'MSCI World'!H92</f>
        <v>123.97006630679645</v>
      </c>
      <c r="G91" s="39"/>
      <c r="H91" s="1">
        <f>+NAI!E92</f>
        <v>153.67508234505644</v>
      </c>
      <c r="I91" s="1">
        <f>+NAI!F92</f>
        <v>6.5871895602682473E-2</v>
      </c>
      <c r="J91" s="1"/>
      <c r="K91" s="11">
        <f>NAI!H92</f>
        <v>139.11862851731001</v>
      </c>
      <c r="L91" s="39"/>
    </row>
    <row r="92" spans="1:12" x14ac:dyDescent="0.25">
      <c r="A92" s="7">
        <v>37840</v>
      </c>
      <c r="C92" s="1">
        <f>+'MSCI World'!E93</f>
        <v>79.707117700769587</v>
      </c>
      <c r="D92" s="1">
        <f>+'MSCI World'!F93</f>
        <v>4.064878194437016E-2</v>
      </c>
      <c r="E92" s="1"/>
      <c r="F92" s="39">
        <f>'MSCI World'!H93</f>
        <v>121.74735410379563</v>
      </c>
      <c r="G92" s="39"/>
      <c r="H92" s="1">
        <f>+NAI!E93</f>
        <v>144.17781628266218</v>
      </c>
      <c r="I92" s="1">
        <f>+NAI!F93</f>
        <v>6.4316441720012163E-2</v>
      </c>
      <c r="J92" s="1"/>
      <c r="K92" s="11">
        <f>NAI!H93</f>
        <v>130.52096512841004</v>
      </c>
      <c r="L92" s="39"/>
    </row>
    <row r="93" spans="1:12" x14ac:dyDescent="0.25">
      <c r="A93" s="7">
        <v>37809</v>
      </c>
      <c r="C93" s="1">
        <f>+'MSCI World'!E94</f>
        <v>76.593677985999392</v>
      </c>
      <c r="D93" s="1">
        <f>+'MSCI World'!F94</f>
        <v>-6.2908621166223311E-3</v>
      </c>
      <c r="E93" s="1"/>
      <c r="F93" s="39">
        <f>'MSCI World'!H94</f>
        <v>116.99178072002381</v>
      </c>
      <c r="G93" s="39"/>
      <c r="H93" s="1">
        <f>+NAI!E94</f>
        <v>135.46517805330566</v>
      </c>
      <c r="I93" s="1">
        <f>+NAI!F94</f>
        <v>2.5047466495148107E-2</v>
      </c>
      <c r="J93" s="1"/>
      <c r="K93" s="11">
        <f>NAI!H94</f>
        <v>122.63360783704395</v>
      </c>
      <c r="L93" s="39"/>
    </row>
    <row r="94" spans="1:12" x14ac:dyDescent="0.25">
      <c r="A94" s="7">
        <v>37781</v>
      </c>
      <c r="C94" s="1">
        <f>+'MSCI World'!E95</f>
        <v>77.07856863341884</v>
      </c>
      <c r="D94" s="1">
        <f>+'MSCI World'!F95</f>
        <v>2.4094436696934007E-2</v>
      </c>
      <c r="E94" s="1"/>
      <c r="F94" s="39">
        <f>'MSCI World'!H95</f>
        <v>117.73241913546137</v>
      </c>
      <c r="G94" s="39"/>
      <c r="H94" s="1">
        <f>+NAI!E95</f>
        <v>132.15502938267772</v>
      </c>
      <c r="I94" s="1">
        <f>+NAI!F95</f>
        <v>7.6510808849475032E-2</v>
      </c>
      <c r="J94" s="1"/>
      <c r="K94" s="11">
        <f>NAI!H95</f>
        <v>119.63700398807279</v>
      </c>
      <c r="L94" s="39"/>
    </row>
    <row r="95" spans="1:12" x14ac:dyDescent="0.25">
      <c r="A95" s="7">
        <v>37748</v>
      </c>
      <c r="C95" s="1">
        <f>+'MSCI World'!E96</f>
        <v>75.265098482542712</v>
      </c>
      <c r="D95" s="1">
        <f>+'MSCI World'!F96</f>
        <v>5.2295567891958328E-2</v>
      </c>
      <c r="E95" s="1"/>
      <c r="F95" s="39">
        <f>'MSCI World'!H96</f>
        <v>114.96246333999234</v>
      </c>
      <c r="G95" s="39"/>
      <c r="H95" s="1">
        <f>+NAI!E96</f>
        <v>122.76238036468847</v>
      </c>
      <c r="I95" s="1">
        <f>+NAI!F96</f>
        <v>6.2039073161418878E-2</v>
      </c>
      <c r="J95" s="1"/>
      <c r="K95" s="11">
        <f>NAI!H96</f>
        <v>111.13404807884397</v>
      </c>
      <c r="L95" s="39"/>
    </row>
    <row r="96" spans="1:12" x14ac:dyDescent="0.25">
      <c r="A96" s="7">
        <v>37718</v>
      </c>
      <c r="C96" s="1">
        <f>+'MSCI World'!E97</f>
        <v>71.524674985868955</v>
      </c>
      <c r="D96" s="1">
        <f>+'MSCI World'!F97</f>
        <v>6.3703377993895804E-2</v>
      </c>
      <c r="E96" s="1"/>
      <c r="F96" s="39">
        <f>'MSCI World'!H97</f>
        <v>109.24921366940113</v>
      </c>
      <c r="G96" s="39"/>
      <c r="H96" s="1">
        <f>+NAI!E97</f>
        <v>115.59120889898733</v>
      </c>
      <c r="I96" s="1">
        <f>+NAI!F97</f>
        <v>3.5632427999209293E-2</v>
      </c>
      <c r="J96" s="1"/>
      <c r="K96" s="11">
        <f>NAI!H97</f>
        <v>104.64214630825803</v>
      </c>
      <c r="L96" s="39"/>
    </row>
    <row r="97" spans="1:12" x14ac:dyDescent="0.25">
      <c r="A97" s="7">
        <v>37687</v>
      </c>
      <c r="C97" s="1">
        <f>+'MSCI World'!E98</f>
        <v>67.24118439932171</v>
      </c>
      <c r="D97" s="1">
        <f>+'MSCI World'!F98</f>
        <v>2.7064649126535389E-2</v>
      </c>
      <c r="E97" s="1"/>
      <c r="F97" s="39">
        <f>'MSCI World'!H98</f>
        <v>102.70646491265354</v>
      </c>
      <c r="G97" s="39"/>
      <c r="H97" s="1">
        <f>+NAI!E98</f>
        <v>111.61412657027732</v>
      </c>
      <c r="I97" s="1">
        <f>+NAI!F98</f>
        <v>1.041782276383052E-2</v>
      </c>
      <c r="J97" s="1"/>
      <c r="K97" s="11">
        <f>NAI!H98</f>
        <v>101.04178227638307</v>
      </c>
      <c r="L97" s="39"/>
    </row>
    <row r="98" spans="1:12" s="6" customFormat="1" x14ac:dyDescent="0.25">
      <c r="A98" s="4">
        <v>37659</v>
      </c>
      <c r="C98" s="11">
        <f>+'MSCI World'!E99</f>
        <v>65.469281273098829</v>
      </c>
      <c r="D98" s="11">
        <f>+'MSCI World'!F99</f>
        <v>-1.9041588162787559E-2</v>
      </c>
      <c r="E98" s="11">
        <f>+'MSCI World'!G99</f>
        <v>-1.5342432609015081E-2</v>
      </c>
      <c r="F98" s="11">
        <f>'MSCI World'!H99</f>
        <v>100</v>
      </c>
      <c r="G98" s="11">
        <f>'MSCI World'!I99</f>
        <v>52.576504602148134</v>
      </c>
      <c r="H98" s="11">
        <f>+NAI!E99</f>
        <v>110.46333908182197</v>
      </c>
      <c r="I98" s="11">
        <f>+NAI!F99</f>
        <v>-5.9994853212221533E-2</v>
      </c>
      <c r="J98" s="11">
        <f>+NAI!G99</f>
        <v>-1.8326569681612892E-3</v>
      </c>
      <c r="K98" s="11">
        <f>NAI!H99</f>
        <v>100</v>
      </c>
      <c r="L98" s="11">
        <f>NAI!I99</f>
        <v>82.198854167933732</v>
      </c>
    </row>
    <row r="99" spans="1:12" x14ac:dyDescent="0.25">
      <c r="A99" s="7">
        <v>37628</v>
      </c>
      <c r="C99" s="1">
        <f>+'MSCI World'!E100</f>
        <v>66.740119135614577</v>
      </c>
      <c r="D99" s="1">
        <f>+'MSCI World'!F100</f>
        <v>-5.4081002567303971E-2</v>
      </c>
      <c r="E99" s="1"/>
      <c r="F99" s="39"/>
      <c r="G99" s="39">
        <f>'MSCI World'!I100</f>
        <v>53.597078089864091</v>
      </c>
      <c r="H99" s="1">
        <f>+NAI!E100</f>
        <v>117.51354708992979</v>
      </c>
      <c r="I99" s="1">
        <f>+NAI!F100</f>
        <v>-6.4042391141605481E-2</v>
      </c>
      <c r="J99" s="1"/>
      <c r="K99" s="39"/>
      <c r="L99" s="11">
        <f>NAI!I100</f>
        <v>87.445110751602584</v>
      </c>
    </row>
    <row r="100" spans="1:12" x14ac:dyDescent="0.25">
      <c r="A100" s="7">
        <v>37599</v>
      </c>
      <c r="C100" s="1">
        <f>+'MSCI World'!E101</f>
        <v>70.555850254358873</v>
      </c>
      <c r="D100" s="1">
        <f>+'MSCI World'!F101</f>
        <v>-2.4534603565434576E-2</v>
      </c>
      <c r="E100" s="1"/>
      <c r="F100" s="39"/>
      <c r="G100" s="39">
        <f>'MSCI World'!I101</f>
        <v>56.66138246015894</v>
      </c>
      <c r="H100" s="1">
        <f>+NAI!E101</f>
        <v>125.55434773724777</v>
      </c>
      <c r="I100" s="1">
        <f>+NAI!F101</f>
        <v>-1.3392015498332466E-3</v>
      </c>
      <c r="J100" s="1"/>
      <c r="K100" s="39"/>
      <c r="L100" s="11">
        <f>NAI!I101</f>
        <v>93.428494970259464</v>
      </c>
    </row>
    <row r="101" spans="1:12" x14ac:dyDescent="0.25">
      <c r="A101" s="7">
        <v>37567</v>
      </c>
      <c r="C101" s="1">
        <f>+'MSCI World'!E102</f>
        <v>72.330449149963044</v>
      </c>
      <c r="D101" s="1">
        <f>+'MSCI World'!F102</f>
        <v>4.1195210645236013E-2</v>
      </c>
      <c r="E101" s="1"/>
      <c r="F101" s="39"/>
      <c r="G101" s="39">
        <f>'MSCI World'!I102</f>
        <v>58.086512004692935</v>
      </c>
      <c r="H101" s="1">
        <f>+NAI!E102</f>
        <v>125.72271579308712</v>
      </c>
      <c r="I101" s="1">
        <f>+NAI!F102</f>
        <v>2.1156961151384879E-2</v>
      </c>
      <c r="J101" s="1"/>
      <c r="K101" s="39"/>
      <c r="L101" s="11">
        <f>NAI!I102</f>
        <v>93.553782340562719</v>
      </c>
    </row>
    <row r="102" spans="1:12" x14ac:dyDescent="0.25">
      <c r="A102" s="7">
        <v>37536</v>
      </c>
      <c r="C102" s="1">
        <f>+'MSCI World'!E103</f>
        <v>69.468672550980486</v>
      </c>
      <c r="D102" s="1">
        <f>+'MSCI World'!F103</f>
        <v>6.4865974489231482E-2</v>
      </c>
      <c r="E102" s="1"/>
      <c r="F102" s="39"/>
      <c r="G102" s="39">
        <f>'MSCI World'!I103</f>
        <v>55.788301185803881</v>
      </c>
      <c r="H102" s="1">
        <f>+NAI!E103</f>
        <v>123.1179148515337</v>
      </c>
      <c r="I102" s="1">
        <f>+NAI!F103</f>
        <v>8.8943660085192278E-3</v>
      </c>
      <c r="J102" s="1"/>
      <c r="K102" s="39"/>
      <c r="L102" s="11">
        <f>NAI!I103</f>
        <v>91.615477247570283</v>
      </c>
    </row>
    <row r="103" spans="1:12" x14ac:dyDescent="0.25">
      <c r="A103" s="7">
        <v>37508</v>
      </c>
      <c r="C103" s="1">
        <f>+'MSCI World'!E104</f>
        <v>65.237010304795859</v>
      </c>
      <c r="D103" s="1">
        <f>+'MSCI World'!F104</f>
        <v>-9.2469312184033758E-2</v>
      </c>
      <c r="E103" s="1"/>
      <c r="F103" s="39"/>
      <c r="G103" s="39">
        <f>'MSCI World'!I104</f>
        <v>52.389974440269846</v>
      </c>
      <c r="H103" s="1">
        <f>+NAI!E104</f>
        <v>122.03251301583148</v>
      </c>
      <c r="I103" s="1">
        <f>+NAI!F104</f>
        <v>-3.8286141241336669E-2</v>
      </c>
      <c r="J103" s="1"/>
      <c r="K103" s="39"/>
      <c r="L103" s="11">
        <f>NAI!I104</f>
        <v>90.807799442896936</v>
      </c>
    </row>
    <row r="104" spans="1:12" x14ac:dyDescent="0.25">
      <c r="A104" s="7">
        <v>37475</v>
      </c>
      <c r="C104" s="1">
        <f>+'MSCI World'!E105</f>
        <v>71.884081916605069</v>
      </c>
      <c r="D104" s="1">
        <f>+'MSCI World'!F105</f>
        <v>3.8749978009384289E-2</v>
      </c>
      <c r="E104" s="1"/>
      <c r="F104" s="39"/>
      <c r="G104" s="39">
        <f>'MSCI World'!I105</f>
        <v>57.728047264550185</v>
      </c>
      <c r="H104" s="1">
        <f>+NAI!E105</f>
        <v>126.89066701539016</v>
      </c>
      <c r="I104" s="1">
        <f>+NAI!F105</f>
        <v>-5.8119782566491973E-2</v>
      </c>
      <c r="J104" s="1"/>
      <c r="K104" s="39"/>
      <c r="L104" s="11">
        <f>NAI!I105</f>
        <v>94.422887448151727</v>
      </c>
    </row>
    <row r="105" spans="1:12" x14ac:dyDescent="0.25">
      <c r="A105" s="7">
        <v>37445</v>
      </c>
      <c r="C105" s="1">
        <f>+'MSCI World'!E106</f>
        <v>69.202487064654989</v>
      </c>
      <c r="D105" s="1">
        <f>+'MSCI World'!F106</f>
        <v>-9.3184589263534456E-2</v>
      </c>
      <c r="E105" s="1"/>
      <c r="F105" s="39"/>
      <c r="G105" s="39">
        <f>'MSCI World'!I106</f>
        <v>55.574535245890203</v>
      </c>
      <c r="H105" s="1">
        <f>+NAI!E106</f>
        <v>134.72059893257921</v>
      </c>
      <c r="I105" s="1">
        <f>+NAI!F106</f>
        <v>-0.13317486695134517</v>
      </c>
      <c r="J105" s="1"/>
      <c r="K105" s="39"/>
      <c r="L105" s="11">
        <f>NAI!I106</f>
        <v>100.24935835837053</v>
      </c>
    </row>
    <row r="106" spans="1:12" x14ac:dyDescent="0.25">
      <c r="A106" s="7">
        <v>37414</v>
      </c>
      <c r="C106" s="1">
        <f>+'MSCI World'!E107</f>
        <v>76.31375277185964</v>
      </c>
      <c r="D106" s="1">
        <f>+'MSCI World'!F107</f>
        <v>-9.3276106657353974E-2</v>
      </c>
      <c r="E106" s="1"/>
      <c r="F106" s="39"/>
      <c r="G106" s="39">
        <f>'MSCI World'!I107</f>
        <v>61.285389052613937</v>
      </c>
      <c r="H106" s="1">
        <f>+NAI!E107</f>
        <v>155.41842731158715</v>
      </c>
      <c r="I106" s="1">
        <f>+NAI!F107</f>
        <v>-2.2072739241339678E-2</v>
      </c>
      <c r="J106" s="1"/>
      <c r="K106" s="39"/>
      <c r="L106" s="11">
        <f>NAI!I107</f>
        <v>115.65119023001789</v>
      </c>
    </row>
    <row r="107" spans="1:12" x14ac:dyDescent="0.25">
      <c r="A107" s="7">
        <v>37383</v>
      </c>
      <c r="C107" s="1">
        <f>+'MSCI World'!E108</f>
        <v>84.16426801165268</v>
      </c>
      <c r="D107" s="1">
        <f>+'MSCI World'!F108</f>
        <v>-4.7794590203548148E-3</v>
      </c>
      <c r="E107" s="1"/>
      <c r="F107" s="39"/>
      <c r="G107" s="39">
        <f>'MSCI World'!I108</f>
        <v>67.589912985180945</v>
      </c>
      <c r="H107" s="1">
        <f>+NAI!E108</f>
        <v>158.92636758179336</v>
      </c>
      <c r="I107" s="1">
        <f>+NAI!F108</f>
        <v>-2.6312954898671803E-3</v>
      </c>
      <c r="J107" s="1"/>
      <c r="K107" s="39"/>
      <c r="L107" s="11">
        <f>NAI!I108</f>
        <v>118.26154650837479</v>
      </c>
    </row>
    <row r="108" spans="1:12" x14ac:dyDescent="0.25">
      <c r="A108" s="7">
        <v>37354</v>
      </c>
      <c r="C108" s="1">
        <f>+'MSCI World'!E109</f>
        <v>84.568459498239051</v>
      </c>
      <c r="D108" s="1">
        <f>+'MSCI World'!F109</f>
        <v>-2.7262788434320062E-2</v>
      </c>
      <c r="E108" s="1"/>
      <c r="F108" s="39"/>
      <c r="G108" s="39">
        <f>'MSCI World'!I109</f>
        <v>67.914507591100175</v>
      </c>
      <c r="H108" s="1">
        <f>+NAI!E109</f>
        <v>159.34565308007288</v>
      </c>
      <c r="I108" s="1">
        <f>+NAI!F109</f>
        <v>-1.2610723673215141E-2</v>
      </c>
      <c r="J108" s="1"/>
      <c r="K108" s="39"/>
      <c r="L108" s="11">
        <f>NAI!I109</f>
        <v>118.57354855189692</v>
      </c>
    </row>
    <row r="109" spans="1:12" x14ac:dyDescent="0.25">
      <c r="A109" s="7">
        <v>37322</v>
      </c>
      <c r="C109" s="1">
        <f>+'MSCI World'!E110</f>
        <v>86.938649506500269</v>
      </c>
      <c r="D109" s="1">
        <f>+'MSCI World'!F110</f>
        <v>1.939473657377655E-2</v>
      </c>
      <c r="E109" s="1"/>
      <c r="F109" s="39"/>
      <c r="G109" s="39">
        <f>'MSCI World'!I110</f>
        <v>69.817939299132632</v>
      </c>
      <c r="H109" s="1">
        <f>+NAI!E110</f>
        <v>161.38078152201453</v>
      </c>
      <c r="I109" s="1">
        <f>+NAI!F110</f>
        <v>8.8382014915912022E-2</v>
      </c>
      <c r="J109" s="1"/>
      <c r="K109" s="39"/>
      <c r="L109" s="11">
        <f>NAI!I110</f>
        <v>120.08794443565947</v>
      </c>
    </row>
    <row r="110" spans="1:12" x14ac:dyDescent="0.25">
      <c r="A110" s="7">
        <v>37294</v>
      </c>
      <c r="C110" s="1">
        <f>+'MSCI World'!E111</f>
        <v>85.284577590330017</v>
      </c>
      <c r="D110" s="1">
        <f>+'MSCI World'!F111</f>
        <v>1.3733094628733289E-2</v>
      </c>
      <c r="E110" s="1"/>
      <c r="F110" s="39"/>
      <c r="G110" s="39">
        <f>'MSCI World'!I111</f>
        <v>68.489601519616755</v>
      </c>
      <c r="H110" s="1">
        <f>+NAI!E111</f>
        <v>148.27586206896552</v>
      </c>
      <c r="I110" s="1">
        <f>+NAI!F111</f>
        <v>3.6179970458556365E-3</v>
      </c>
      <c r="J110" s="1"/>
      <c r="K110" s="39"/>
      <c r="L110" s="11">
        <f>NAI!I111</f>
        <v>110.33620805001765</v>
      </c>
    </row>
    <row r="111" spans="1:12" x14ac:dyDescent="0.25">
      <c r="A111" s="7">
        <v>37263</v>
      </c>
      <c r="C111" s="1">
        <f>+'MSCI World'!E112</f>
        <v>84.129223009696062</v>
      </c>
      <c r="D111" s="1">
        <f>+'MSCI World'!F112</f>
        <v>-3.9214245280208115E-2</v>
      </c>
      <c r="E111" s="1"/>
      <c r="F111" s="39"/>
      <c r="G111" s="39">
        <f>'MSCI World'!I112</f>
        <v>67.5617693478777</v>
      </c>
      <c r="H111" s="1">
        <f>+NAI!E112</f>
        <v>147.74133435770858</v>
      </c>
      <c r="I111" s="1">
        <f>+NAI!F112</f>
        <v>-3.8719661355852808E-2</v>
      </c>
      <c r="J111" s="1"/>
      <c r="K111" s="39"/>
      <c r="L111" s="11">
        <f>NAI!I112</f>
        <v>109.93845105886075</v>
      </c>
    </row>
    <row r="112" spans="1:12" x14ac:dyDescent="0.25">
      <c r="A112" s="7">
        <v>37232</v>
      </c>
      <c r="C112" s="1">
        <f>+'MSCI World'!E113</f>
        <v>87.562937519022555</v>
      </c>
      <c r="D112" s="1">
        <f>+'MSCI World'!F113</f>
        <v>9.0206908714856038E-3</v>
      </c>
      <c r="E112" s="1"/>
      <c r="F112" s="39"/>
      <c r="G112" s="39">
        <f>'MSCI World'!I113</f>
        <v>70.319287120968738</v>
      </c>
      <c r="H112" s="1">
        <f>+NAI!E113</f>
        <v>153.69224607890416</v>
      </c>
      <c r="I112" s="1">
        <f>+NAI!F113</f>
        <v>3.9313329390762375E-2</v>
      </c>
      <c r="J112" s="1"/>
      <c r="K112" s="39"/>
      <c r="L112" s="11">
        <f>NAI!I113</f>
        <v>114.36669058885067</v>
      </c>
    </row>
    <row r="113" spans="1:12" x14ac:dyDescent="0.25">
      <c r="A113" s="7">
        <v>37202</v>
      </c>
      <c r="C113" s="1">
        <f>+'MSCI World'!E114</f>
        <v>86.780120874820639</v>
      </c>
      <c r="D113" s="1">
        <f>+'MSCI World'!F114</f>
        <v>3.8656851102273571E-2</v>
      </c>
      <c r="E113" s="1"/>
      <c r="F113" s="39"/>
      <c r="G113" s="39">
        <f>'MSCI World'!I114</f>
        <v>69.690629495649262</v>
      </c>
      <c r="H113" s="1">
        <f>+NAI!E114</f>
        <v>147.87864422849015</v>
      </c>
      <c r="I113" s="1">
        <f>+NAI!F114</f>
        <v>8.7397604408945284E-2</v>
      </c>
      <c r="J113" s="1"/>
      <c r="K113" s="39"/>
      <c r="L113" s="11">
        <f>NAI!I114</f>
        <v>110.04062716668084</v>
      </c>
    </row>
    <row r="114" spans="1:12" x14ac:dyDescent="0.25">
      <c r="A114" s="7">
        <v>37172</v>
      </c>
      <c r="C114" s="1">
        <f>+'MSCI World'!E115</f>
        <v>83.550328275142391</v>
      </c>
      <c r="D114" s="1">
        <f>+'MSCI World'!F115</f>
        <v>3.0534613152794376E-2</v>
      </c>
      <c r="E114" s="1"/>
      <c r="F114" s="39"/>
      <c r="G114" s="39">
        <f>'MSCI World'!I115</f>
        <v>67.096875567412042</v>
      </c>
      <c r="H114" s="1">
        <f>+NAI!E115</f>
        <v>135.99316719928731</v>
      </c>
      <c r="I114" s="1">
        <f>+NAI!F115</f>
        <v>2.545945346300349E-2</v>
      </c>
      <c r="J114" s="1"/>
      <c r="K114" s="39"/>
      <c r="L114" s="11">
        <f>NAI!I115</f>
        <v>101.1963119290606</v>
      </c>
    </row>
    <row r="115" spans="1:12" x14ac:dyDescent="0.25">
      <c r="A115" s="7">
        <v>37141</v>
      </c>
      <c r="C115" s="1">
        <f>+'MSCI World'!E116</f>
        <v>81.074742380103473</v>
      </c>
      <c r="D115" s="1">
        <f>+'MSCI World'!F116</f>
        <v>-8.3022041249889433E-2</v>
      </c>
      <c r="E115" s="1"/>
      <c r="F115" s="39"/>
      <c r="G115" s="39">
        <f>'MSCI World'!I116</f>
        <v>65.10880344148498</v>
      </c>
      <c r="H115" s="1">
        <f>+NAI!E116</f>
        <v>132.61681555524677</v>
      </c>
      <c r="I115" s="1">
        <f>+NAI!F116</f>
        <v>-4.8864555611569105E-2</v>
      </c>
      <c r="J115" s="1"/>
      <c r="K115" s="39"/>
      <c r="L115" s="11">
        <f>NAI!I116</f>
        <v>98.683874420697947</v>
      </c>
    </row>
    <row r="116" spans="1:12" x14ac:dyDescent="0.25">
      <c r="A116" s="7">
        <v>37110</v>
      </c>
      <c r="C116" s="1">
        <f>+'MSCI World'!E117</f>
        <v>88.415148484716724</v>
      </c>
      <c r="D116" s="1">
        <f>+'MSCI World'!F117</f>
        <v>-6.1165129227956583E-2</v>
      </c>
      <c r="E116" s="1"/>
      <c r="F116" s="39"/>
      <c r="G116" s="39">
        <f>'MSCI World'!I117</f>
        <v>71.003673338268356</v>
      </c>
      <c r="H116" s="1">
        <f>+NAI!E117</f>
        <v>139.43000057212447</v>
      </c>
      <c r="I116" s="1">
        <f>+NAI!F117</f>
        <v>-1.9952087414616182E-2</v>
      </c>
      <c r="J116" s="1"/>
      <c r="K116" s="39"/>
      <c r="L116" s="11">
        <f>NAI!I117</f>
        <v>103.75375558015352</v>
      </c>
    </row>
    <row r="117" spans="1:12" x14ac:dyDescent="0.25">
      <c r="A117" s="7">
        <v>37081</v>
      </c>
      <c r="C117" s="1">
        <f>+'MSCI World'!E118</f>
        <v>94.175398930388283</v>
      </c>
      <c r="D117" s="1">
        <f>+'MSCI World'!F118</f>
        <v>-1.1356478396216896E-2</v>
      </c>
      <c r="E117" s="1"/>
      <c r="F117" s="39"/>
      <c r="G117" s="39">
        <f>'MSCI World'!I118</f>
        <v>75.629565484587346</v>
      </c>
      <c r="H117" s="1">
        <f>+NAI!E118</f>
        <v>142.26855522227035</v>
      </c>
      <c r="I117" s="1">
        <f>+NAI!F118</f>
        <v>1.8648233310119E-3</v>
      </c>
      <c r="J117" s="1"/>
      <c r="K117" s="39"/>
      <c r="L117" s="11">
        <f>NAI!I118</f>
        <v>105.86600333288733</v>
      </c>
    </row>
    <row r="118" spans="1:12" x14ac:dyDescent="0.25">
      <c r="A118" s="7">
        <v>37049</v>
      </c>
      <c r="C118" s="1">
        <f>+'MSCI World'!E119</f>
        <v>95.257185095004132</v>
      </c>
      <c r="D118" s="1">
        <f>+'MSCI World'!F119</f>
        <v>-4.2431924472223548E-2</v>
      </c>
      <c r="E118" s="1"/>
      <c r="F118" s="39"/>
      <c r="G118" s="39">
        <f>'MSCI World'!I119</f>
        <v>76.498316968588071</v>
      </c>
      <c r="H118" s="1">
        <f>+NAI!E119</f>
        <v>142.00374332862012</v>
      </c>
      <c r="I118" s="1">
        <f>+NAI!F119</f>
        <v>1.6029052291786083E-2</v>
      </c>
      <c r="J118" s="1"/>
      <c r="K118" s="39"/>
      <c r="L118" s="11">
        <f>NAI!I119</f>
        <v>105.6689494106628</v>
      </c>
    </row>
    <row r="119" spans="1:12" x14ac:dyDescent="0.25">
      <c r="A119" s="7">
        <v>37018</v>
      </c>
      <c r="C119" s="1">
        <f>+'MSCI World'!E120</f>
        <v>99.478238184268889</v>
      </c>
      <c r="D119" s="1">
        <f>+'MSCI World'!F120</f>
        <v>-8.5370081469924308E-3</v>
      </c>
      <c r="E119" s="1"/>
      <c r="F119" s="39"/>
      <c r="G119" s="39">
        <f>'MSCI World'!I120</f>
        <v>79.888123804070005</v>
      </c>
      <c r="H119" s="1">
        <f>+NAI!E120</f>
        <v>139.76346740116549</v>
      </c>
      <c r="I119" s="1">
        <f>+NAI!F120</f>
        <v>5.03171148400261E-4</v>
      </c>
      <c r="J119" s="1"/>
      <c r="K119" s="39"/>
      <c r="L119" s="11">
        <f>NAI!I120</f>
        <v>104.00189755628809</v>
      </c>
    </row>
    <row r="120" spans="1:12" x14ac:dyDescent="0.25">
      <c r="A120" s="7">
        <v>36990</v>
      </c>
      <c r="C120" s="1">
        <f>+'MSCI World'!E121</f>
        <v>100.33479716509413</v>
      </c>
      <c r="D120" s="1">
        <f>+'MSCI World'!F121</f>
        <v>9.8313216311921803E-2</v>
      </c>
      <c r="E120" s="1"/>
      <c r="F120" s="39"/>
      <c r="G120" s="39">
        <f>'MSCI World'!I121</f>
        <v>80.576001787784406</v>
      </c>
      <c r="H120" s="1">
        <f>+NAI!E121</f>
        <v>139.69317782445586</v>
      </c>
      <c r="I120" s="1">
        <f>+NAI!F121</f>
        <v>4.5767150444210758E-2</v>
      </c>
      <c r="J120" s="1"/>
      <c r="K120" s="39"/>
      <c r="L120" s="11">
        <f>NAI!I121</f>
        <v>103.94959312014207</v>
      </c>
    </row>
    <row r="121" spans="1:12" x14ac:dyDescent="0.25">
      <c r="A121" s="7">
        <v>36957</v>
      </c>
      <c r="C121" s="1">
        <f>+'MSCI World'!E122</f>
        <v>91.353537110309134</v>
      </c>
      <c r="D121" s="1">
        <f>+'MSCI World'!F122</f>
        <v>-7.0517244430288062E-2</v>
      </c>
      <c r="E121" s="1"/>
      <c r="F121" s="39"/>
      <c r="G121" s="39">
        <f>'MSCI World'!I122</f>
        <v>73.363409081386095</v>
      </c>
      <c r="H121" s="1">
        <f>+NAI!E122</f>
        <v>133.57961929203682</v>
      </c>
      <c r="I121" s="1">
        <f>+NAI!F122</f>
        <v>-9.871178365024047E-2</v>
      </c>
      <c r="J121" s="1"/>
      <c r="K121" s="39"/>
      <c r="L121" s="11">
        <f>NAI!I122</f>
        <v>99.400323557674753</v>
      </c>
    </row>
    <row r="122" spans="1:12" x14ac:dyDescent="0.25">
      <c r="A122" s="7">
        <v>36929</v>
      </c>
      <c r="C122" s="1">
        <f>+'MSCI World'!E123</f>
        <v>98.284273229270838</v>
      </c>
      <c r="D122" s="1">
        <f>+'MSCI World'!F123</f>
        <v>-8.1084596934834829E-2</v>
      </c>
      <c r="E122" s="1"/>
      <c r="F122" s="39"/>
      <c r="G122" s="39">
        <f>'MSCI World'!I123</f>
        <v>78.929284746567589</v>
      </c>
      <c r="H122" s="1">
        <f>+NAI!E123</f>
        <v>148.20965909555295</v>
      </c>
      <c r="I122" s="1">
        <f>+NAI!F123</f>
        <v>-4.5514598674618267E-2</v>
      </c>
      <c r="J122" s="1"/>
      <c r="K122" s="39"/>
      <c r="L122" s="11">
        <f>NAI!I123</f>
        <v>110.28694456946151</v>
      </c>
    </row>
    <row r="123" spans="1:12" x14ac:dyDescent="0.25">
      <c r="A123" s="7">
        <v>36899</v>
      </c>
      <c r="C123" s="1">
        <f>+'MSCI World'!E124</f>
        <v>106.95682420974826</v>
      </c>
      <c r="D123" s="1">
        <f>+'MSCI World'!F124</f>
        <v>2.3363591736211387E-2</v>
      </c>
      <c r="E123" s="1"/>
      <c r="F123" s="39"/>
      <c r="G123" s="39">
        <f>'MSCI World'!I124</f>
        <v>85.89396203751555</v>
      </c>
      <c r="H123" s="1">
        <f>+NAI!E124</f>
        <v>155.27703083750848</v>
      </c>
      <c r="I123" s="1">
        <f>+NAI!F124</f>
        <v>2.5200606541365023E-2</v>
      </c>
      <c r="J123" s="1"/>
      <c r="K123" s="39"/>
      <c r="L123" s="11">
        <f>NAI!I124</f>
        <v>115.54597316660788</v>
      </c>
    </row>
    <row r="124" spans="1:12" x14ac:dyDescent="0.25">
      <c r="A124" s="7">
        <v>36867</v>
      </c>
      <c r="C124" s="1">
        <f>+'MSCI World'!E125</f>
        <v>104.51497891212659</v>
      </c>
      <c r="D124" s="1">
        <f>+'MSCI World'!F125</f>
        <v>-7.153891270765933E-3</v>
      </c>
      <c r="E124" s="1"/>
      <c r="F124" s="39"/>
      <c r="G124" s="39">
        <f>'MSCI World'!I125</f>
        <v>83.932986018967256</v>
      </c>
      <c r="H124" s="1">
        <f>+NAI!E125</f>
        <v>151.46014335804367</v>
      </c>
      <c r="I124" s="1">
        <f>+NAI!F125</f>
        <v>3.7366069929130497E-2</v>
      </c>
      <c r="J124" s="1"/>
      <c r="K124" s="39"/>
      <c r="L124" s="11">
        <f>NAI!I125</f>
        <v>112.70572064565569</v>
      </c>
    </row>
    <row r="125" spans="1:12" x14ac:dyDescent="0.25">
      <c r="A125" s="7">
        <v>36837</v>
      </c>
      <c r="C125" s="1">
        <f>+'MSCI World'!E126</f>
        <v>105.26805513283186</v>
      </c>
      <c r="D125" s="1">
        <f>+'MSCI World'!F126</f>
        <v>-6.3977359716068549E-2</v>
      </c>
      <c r="E125" s="1"/>
      <c r="F125" s="39"/>
      <c r="G125" s="39">
        <f>'MSCI World'!I126</f>
        <v>84.537759962009588</v>
      </c>
      <c r="H125" s="1">
        <f>+NAI!E126</f>
        <v>146.00452795645316</v>
      </c>
      <c r="I125" s="1">
        <f>+NAI!F126</f>
        <v>-6.4404116584177773E-2</v>
      </c>
      <c r="J125" s="1"/>
      <c r="K125" s="39"/>
      <c r="L125" s="11">
        <f>NAI!I126</f>
        <v>108.64604493315981</v>
      </c>
    </row>
    <row r="126" spans="1:12" x14ac:dyDescent="0.25">
      <c r="A126" s="7">
        <v>36808</v>
      </c>
      <c r="C126" s="1">
        <f>+'MSCI World'!E127</f>
        <v>112.46315057176399</v>
      </c>
      <c r="D126" s="1">
        <f>+'MSCI World'!F127</f>
        <v>-1.0686637495792572E-2</v>
      </c>
      <c r="E126" s="1"/>
      <c r="F126" s="39"/>
      <c r="G126" s="39">
        <f>'MSCI World'!I127</f>
        <v>90.315935025210564</v>
      </c>
      <c r="H126" s="1">
        <f>+NAI!E127</f>
        <v>156.0551201052709</v>
      </c>
      <c r="I126" s="1">
        <f>+NAI!F127</f>
        <v>6.6938241802454224E-2</v>
      </c>
      <c r="J126" s="1"/>
      <c r="K126" s="39"/>
      <c r="L126" s="11">
        <f>NAI!I127</f>
        <v>116.1249711109219</v>
      </c>
    </row>
    <row r="127" spans="1:12" x14ac:dyDescent="0.25">
      <c r="A127" s="7">
        <v>36776</v>
      </c>
      <c r="C127" s="1">
        <f>+'MSCI World'!E128</f>
        <v>113.67798599939127</v>
      </c>
      <c r="D127" s="1">
        <f>+'MSCI World'!F128</f>
        <v>-6.3011145754936937E-2</v>
      </c>
      <c r="E127" s="1"/>
      <c r="F127" s="39"/>
      <c r="G127" s="39">
        <f>'MSCI World'!I128</f>
        <v>91.29153456150398</v>
      </c>
      <c r="H127" s="1">
        <f>+NAI!E128</f>
        <v>146.26443592614692</v>
      </c>
      <c r="I127" s="1">
        <f>+NAI!F128</f>
        <v>-5.070384948962614E-3</v>
      </c>
      <c r="J127" s="1"/>
      <c r="K127" s="39"/>
      <c r="L127" s="11">
        <f>NAI!I128</f>
        <v>108.83944970867647</v>
      </c>
    </row>
    <row r="128" spans="1:12" x14ac:dyDescent="0.25">
      <c r="A128" s="7">
        <v>36745</v>
      </c>
      <c r="C128" s="1">
        <f>+'MSCI World'!E129</f>
        <v>121.32266620287839</v>
      </c>
      <c r="D128" s="1">
        <f>+'MSCI World'!F129</f>
        <v>4.0279465823596539E-2</v>
      </c>
      <c r="E128" s="1"/>
      <c r="F128" s="39"/>
      <c r="G128" s="39">
        <f>'MSCI World'!I129</f>
        <v>97.430758271994648</v>
      </c>
      <c r="H128" s="1">
        <f>+NAI!E129</f>
        <v>147.00983236753277</v>
      </c>
      <c r="I128" s="1">
        <f>+NAI!F129</f>
        <v>1.6197648600855485E-2</v>
      </c>
      <c r="J128" s="1"/>
      <c r="K128" s="39"/>
      <c r="L128" s="11">
        <f>NAI!I129</f>
        <v>109.39412000827143</v>
      </c>
    </row>
    <row r="129" spans="1:12" x14ac:dyDescent="0.25">
      <c r="A129" s="7">
        <v>36714</v>
      </c>
      <c r="C129" s="1">
        <f>+'MSCI World'!E130</f>
        <v>116.62507065524588</v>
      </c>
      <c r="D129" s="1">
        <f>+'MSCI World'!F130</f>
        <v>-2.6558371802688496E-2</v>
      </c>
      <c r="E129" s="1"/>
      <c r="F129" s="39"/>
      <c r="G129" s="39">
        <f>'MSCI World'!I130</f>
        <v>93.658253837451284</v>
      </c>
      <c r="H129" s="1">
        <f>+NAI!E130</f>
        <v>144.66657403699193</v>
      </c>
      <c r="I129" s="1">
        <f>+NAI!F130</f>
        <v>-9.5796052889269845E-3</v>
      </c>
      <c r="J129" s="1"/>
      <c r="K129" s="39"/>
      <c r="L129" s="11">
        <f>NAI!I130</f>
        <v>107.6504360730316</v>
      </c>
    </row>
    <row r="130" spans="1:12" x14ac:dyDescent="0.25">
      <c r="A130" s="7">
        <v>36684</v>
      </c>
      <c r="C130" s="1">
        <f>+'MSCI World'!E131</f>
        <v>119.80694812817949</v>
      </c>
      <c r="D130" s="1">
        <f>+'MSCI World'!F131</f>
        <v>-8.9628681177977843E-3</v>
      </c>
      <c r="E130" s="1"/>
      <c r="F130" s="39"/>
      <c r="G130" s="39">
        <f>'MSCI World'!I131</f>
        <v>96.213528499797476</v>
      </c>
      <c r="H130" s="1">
        <f>+NAI!E131</f>
        <v>146.06582700590926</v>
      </c>
      <c r="I130" s="1">
        <f>+NAI!F131</f>
        <v>3.753309182109521E-2</v>
      </c>
      <c r="J130" s="1"/>
      <c r="K130" s="39"/>
      <c r="L130" s="11">
        <f>NAI!I131</f>
        <v>108.69165926700808</v>
      </c>
    </row>
    <row r="131" spans="1:12" x14ac:dyDescent="0.25">
      <c r="A131" s="7">
        <v>36654</v>
      </c>
      <c r="C131" s="1">
        <f>+'MSCI World'!E132</f>
        <v>120.89047349884778</v>
      </c>
      <c r="D131" s="1">
        <f>+'MSCI World'!F132</f>
        <v>8.7364128463001123E-3</v>
      </c>
      <c r="E131" s="1"/>
      <c r="F131" s="39"/>
      <c r="G131" s="39">
        <f>'MSCI World'!I132</f>
        <v>97.083676690364129</v>
      </c>
      <c r="H131" s="1">
        <f>+NAI!E132</f>
        <v>140.78184894279573</v>
      </c>
      <c r="I131" s="1">
        <f>+NAI!F132</f>
        <v>7.225428128559952E-2</v>
      </c>
      <c r="J131" s="1"/>
      <c r="K131" s="39"/>
      <c r="L131" s="11">
        <f>NAI!I132</f>
        <v>104.75970368928733</v>
      </c>
    </row>
    <row r="132" spans="1:12" x14ac:dyDescent="0.25">
      <c r="A132" s="7">
        <v>36623</v>
      </c>
      <c r="C132" s="1">
        <f>+'MSCI World'!E133</f>
        <v>119.84347145528066</v>
      </c>
      <c r="D132" s="1">
        <f>+'MSCI World'!F133</f>
        <v>-3.7571406623182479E-2</v>
      </c>
      <c r="E132" s="1"/>
      <c r="F132" s="39"/>
      <c r="G132" s="39">
        <f>'MSCI World'!I133</f>
        <v>96.24285933768175</v>
      </c>
      <c r="H132" s="1">
        <f>+NAI!E133</f>
        <v>131.29520804897385</v>
      </c>
      <c r="I132" s="1">
        <f>+NAI!F133</f>
        <v>-2.2995706170707009E-2</v>
      </c>
      <c r="J132" s="1"/>
      <c r="K132" s="39"/>
      <c r="L132" s="11">
        <f>NAI!I133</f>
        <v>97.700429382929286</v>
      </c>
    </row>
    <row r="133" spans="1:12" s="6" customFormat="1" x14ac:dyDescent="0.25">
      <c r="A133" s="4">
        <v>36592</v>
      </c>
      <c r="C133" s="11">
        <f>+'MSCI World'!E134</f>
        <v>124.52193573633636</v>
      </c>
      <c r="D133" s="11">
        <f>+'MSCI World'!F134</f>
        <v>4.4708388659477905E-2</v>
      </c>
      <c r="E133" s="11">
        <f>+'MSCI World'!G134</f>
        <v>1.5446022603781747E-2</v>
      </c>
      <c r="F133" s="11">
        <f>'MSCI World'!H134</f>
        <v>124.52193573633636</v>
      </c>
      <c r="G133" s="11">
        <f>'MSCI World'!I134</f>
        <v>100</v>
      </c>
      <c r="H133" s="11">
        <f>+NAI!E134</f>
        <v>134.38549746221935</v>
      </c>
      <c r="I133" s="11">
        <f>+NAI!F134</f>
        <v>8.6232980332829001E-2</v>
      </c>
      <c r="J133" s="11">
        <f>+NAI!G134</f>
        <v>2.0774251022548727E-2</v>
      </c>
      <c r="K133" s="11">
        <f>NAI!H134</f>
        <v>134.38549746221935</v>
      </c>
      <c r="L133" s="11">
        <f>NAI!I134</f>
        <v>100</v>
      </c>
    </row>
    <row r="134" spans="1:12" x14ac:dyDescent="0.25">
      <c r="A134" s="7">
        <v>36563</v>
      </c>
      <c r="C134" s="1">
        <f>+'MSCI World'!E135</f>
        <v>119.1930083916692</v>
      </c>
      <c r="D134" s="1">
        <f>+'MSCI World'!F135</f>
        <v>1.0565275412325992E-2</v>
      </c>
      <c r="E134" s="1"/>
      <c r="F134" s="39">
        <f>'MSCI World'!H135</f>
        <v>119.1930083916692</v>
      </c>
      <c r="G134" s="39"/>
      <c r="H134" s="1">
        <f>+NAI!E135</f>
        <v>123.71701089488441</v>
      </c>
      <c r="I134" s="1">
        <f>+NAI!F135</f>
        <v>5.732666489710958E-2</v>
      </c>
      <c r="J134" s="1"/>
      <c r="K134" s="11">
        <f>NAI!H135</f>
        <v>123.71701089488441</v>
      </c>
      <c r="L134" s="39"/>
    </row>
    <row r="135" spans="1:12" x14ac:dyDescent="0.25">
      <c r="A135" s="7">
        <v>36532</v>
      </c>
      <c r="C135" s="1">
        <f>+'MSCI World'!E136</f>
        <v>117.94686725509804</v>
      </c>
      <c r="D135" s="1">
        <f>+'MSCI World'!F136</f>
        <v>-4.5436311044486311E-2</v>
      </c>
      <c r="E135" s="1"/>
      <c r="F135" s="39">
        <f>'MSCI World'!H136</f>
        <v>117.94686725509804</v>
      </c>
      <c r="G135" s="39"/>
      <c r="H135" s="1">
        <f>+NAI!E136</f>
        <v>117.00926024307117</v>
      </c>
      <c r="I135" s="1">
        <f>+NAI!F136</f>
        <v>9.9647435651245342E-2</v>
      </c>
      <c r="J135" s="1"/>
      <c r="K135" s="11">
        <f>NAI!H136</f>
        <v>117.00926024307117</v>
      </c>
      <c r="L135" s="39"/>
    </row>
    <row r="136" spans="1:12" x14ac:dyDescent="0.25">
      <c r="A136" s="7">
        <v>36501</v>
      </c>
      <c r="C136" s="1">
        <f>+'MSCI World'!E137</f>
        <v>123.5610243923649</v>
      </c>
      <c r="D136" s="1">
        <f>+'MSCI World'!F137</f>
        <v>6.8177717636445978E-2</v>
      </c>
      <c r="E136" s="1"/>
      <c r="F136" s="39">
        <f>'MSCI World'!H137</f>
        <v>123.5610243923649</v>
      </c>
      <c r="G136" s="39"/>
      <c r="H136" s="1">
        <f>+NAI!E137</f>
        <v>106.40615932848935</v>
      </c>
      <c r="I136" s="1">
        <f>+NAI!F137</f>
        <v>4.207054981470093E-2</v>
      </c>
      <c r="J136" s="1"/>
      <c r="K136" s="11">
        <f>NAI!H137</f>
        <v>106.40615932848935</v>
      </c>
      <c r="L136" s="39"/>
    </row>
    <row r="137" spans="1:12" x14ac:dyDescent="0.25">
      <c r="A137" s="7">
        <v>36472</v>
      </c>
      <c r="C137" s="1">
        <f>+'MSCI World'!E138</f>
        <v>115.67459454758901</v>
      </c>
      <c r="D137" s="1">
        <f>+'MSCI World'!F138</f>
        <v>4.4457356428335704E-2</v>
      </c>
      <c r="E137" s="1"/>
      <c r="F137" s="39">
        <f>'MSCI World'!H138</f>
        <v>115.67459454758901</v>
      </c>
      <c r="G137" s="39"/>
      <c r="H137" s="1">
        <f>+NAI!E138</f>
        <v>102.11032194260774</v>
      </c>
      <c r="I137" s="1">
        <f>+NAI!F138</f>
        <v>2.4435643239608673E-2</v>
      </c>
      <c r="J137" s="1"/>
      <c r="K137" s="11">
        <f>NAI!H138</f>
        <v>102.11032194260774</v>
      </c>
      <c r="L137" s="39"/>
    </row>
    <row r="138" spans="1:12" x14ac:dyDescent="0.25">
      <c r="A138" s="7">
        <v>36440</v>
      </c>
      <c r="C138" s="1">
        <f>+'MSCI World'!E139</f>
        <v>110.7509022131397</v>
      </c>
      <c r="D138" s="1">
        <f>+'MSCI World'!F139</f>
        <v>4.3533123028391296E-2</v>
      </c>
      <c r="E138" s="1"/>
      <c r="F138" s="39">
        <f>'MSCI World'!H139</f>
        <v>110.7509022131397</v>
      </c>
      <c r="G138" s="39"/>
      <c r="H138" s="1">
        <f>+NAI!E139</f>
        <v>99.674706377553107</v>
      </c>
      <c r="I138" s="1">
        <f>+NAI!F139</f>
        <v>-1.485556417215983E-2</v>
      </c>
      <c r="J138" s="1"/>
      <c r="K138" s="11">
        <f>NAI!H139</f>
        <v>99.674706377553107</v>
      </c>
      <c r="L138" s="39"/>
    </row>
    <row r="139" spans="1:12" x14ac:dyDescent="0.25">
      <c r="A139" s="7">
        <v>36410</v>
      </c>
      <c r="C139" s="1">
        <f>+'MSCI World'!E140</f>
        <v>106.13070133484064</v>
      </c>
      <c r="D139" s="1">
        <f>+'MSCI World'!F140</f>
        <v>-1.4184053440602362E-2</v>
      </c>
      <c r="E139" s="1"/>
      <c r="F139" s="39">
        <f>'MSCI World'!H140</f>
        <v>106.13070133484064</v>
      </c>
      <c r="G139" s="39"/>
      <c r="H139" s="1">
        <f>+NAI!E140</f>
        <v>101.17775907021603</v>
      </c>
      <c r="I139" s="1">
        <f>+NAI!F140</f>
        <v>-6.8974075494686482E-2</v>
      </c>
      <c r="J139" s="1"/>
      <c r="K139" s="11">
        <f>NAI!H140</f>
        <v>101.17775907021603</v>
      </c>
      <c r="L139" s="39"/>
    </row>
    <row r="140" spans="1:12" x14ac:dyDescent="0.25">
      <c r="A140" s="7">
        <v>36382</v>
      </c>
      <c r="C140" s="1">
        <f>+'MSCI World'!E141</f>
        <v>107.65772424888038</v>
      </c>
      <c r="D140" s="1">
        <f>+'MSCI World'!F141</f>
        <v>4.3076174251641675E-3</v>
      </c>
      <c r="E140" s="1"/>
      <c r="F140" s="39">
        <f>'MSCI World'!H141</f>
        <v>107.65772424888038</v>
      </c>
      <c r="G140" s="39"/>
      <c r="H140" s="1">
        <f>+NAI!E141</f>
        <v>108.67340683770466</v>
      </c>
      <c r="I140" s="1">
        <f>+NAI!F141</f>
        <v>-3.9777068632297352E-3</v>
      </c>
      <c r="J140" s="1"/>
      <c r="K140" s="11">
        <f>NAI!H141</f>
        <v>108.67340683770466</v>
      </c>
      <c r="L140" s="39"/>
    </row>
    <row r="141" spans="1:12" x14ac:dyDescent="0.25">
      <c r="A141" s="7">
        <v>36348</v>
      </c>
      <c r="C141" s="1">
        <f>+'MSCI World'!E142</f>
        <v>107.19596504195835</v>
      </c>
      <c r="D141" s="1">
        <f>+'MSCI World'!F142</f>
        <v>-2.5394917853923782E-2</v>
      </c>
      <c r="E141" s="1"/>
      <c r="F141" s="39">
        <f>'MSCI World'!H142</f>
        <v>107.19596504195835</v>
      </c>
      <c r="G141" s="39"/>
      <c r="H141" s="1">
        <f>+NAI!E142</f>
        <v>109.10740410785364</v>
      </c>
      <c r="I141" s="1">
        <f>+NAI!F142</f>
        <v>5.6499728801302496E-3</v>
      </c>
      <c r="J141" s="1"/>
      <c r="K141" s="11">
        <f>NAI!H142</f>
        <v>109.10740410785364</v>
      </c>
      <c r="L141" s="39"/>
    </row>
    <row r="142" spans="1:12" x14ac:dyDescent="0.25">
      <c r="A142" s="7">
        <v>36318</v>
      </c>
      <c r="C142" s="1">
        <f>+'MSCI World'!E143</f>
        <v>109.98912996217226</v>
      </c>
      <c r="D142" s="1">
        <f>+'MSCI World'!F143</f>
        <v>6.4125862359077912E-2</v>
      </c>
      <c r="E142" s="1"/>
      <c r="F142" s="39">
        <f>'MSCI World'!H143</f>
        <v>109.98912996217226</v>
      </c>
      <c r="G142" s="39"/>
      <c r="H142" s="1">
        <f>+NAI!E143</f>
        <v>108.49441361329291</v>
      </c>
      <c r="I142" s="1">
        <f>+NAI!F143</f>
        <v>4.1742201294879377E-2</v>
      </c>
      <c r="J142" s="1"/>
      <c r="K142" s="11">
        <f>NAI!H143</f>
        <v>108.49441361329291</v>
      </c>
      <c r="L142" s="39"/>
    </row>
    <row r="143" spans="1:12" x14ac:dyDescent="0.25">
      <c r="A143" s="7">
        <v>36287</v>
      </c>
      <c r="C143" s="1">
        <f>+'MSCI World'!E144</f>
        <v>103.3610156963346</v>
      </c>
      <c r="D143" s="1">
        <f>+'MSCI World'!F144</f>
        <v>-3.6056639579582717E-2</v>
      </c>
      <c r="E143" s="1"/>
      <c r="F143" s="39">
        <f>'MSCI World'!H144</f>
        <v>103.3610156963346</v>
      </c>
      <c r="G143" s="39"/>
      <c r="H143" s="1">
        <f>+NAI!E144</f>
        <v>104.14708502586821</v>
      </c>
      <c r="I143" s="1">
        <f>+NAI!F144</f>
        <v>-2.3765198005010424E-2</v>
      </c>
      <c r="J143" s="1"/>
      <c r="K143" s="11">
        <f>NAI!H144</f>
        <v>104.14708502586821</v>
      </c>
      <c r="L143" s="39"/>
    </row>
    <row r="144" spans="1:12" x14ac:dyDescent="0.25">
      <c r="A144" s="7">
        <v>36257</v>
      </c>
      <c r="C144" s="1">
        <f>+'MSCI World'!E145</f>
        <v>107.22727075090222</v>
      </c>
      <c r="D144" s="1">
        <f>+'MSCI World'!F145</f>
        <v>3.3076961745337696E-2</v>
      </c>
      <c r="E144" s="1"/>
      <c r="F144" s="39">
        <f>'MSCI World'!H145</f>
        <v>107.22727075090222</v>
      </c>
      <c r="G144" s="39"/>
      <c r="H144" s="1">
        <f>+NAI!E145</f>
        <v>106.68241371137137</v>
      </c>
      <c r="I144" s="1">
        <f>+NAI!F145</f>
        <v>2.172977119552888E-2</v>
      </c>
      <c r="J144" s="1"/>
      <c r="K144" s="11">
        <f>NAI!H145</f>
        <v>106.68241371137137</v>
      </c>
      <c r="L144" s="39"/>
    </row>
    <row r="145" spans="1:13" x14ac:dyDescent="0.25">
      <c r="A145" s="7">
        <v>36227</v>
      </c>
      <c r="C145" s="1">
        <f>+'MSCI World'!E146</f>
        <v>103.79407800339145</v>
      </c>
      <c r="D145" s="1">
        <f>+'MSCI World'!F146</f>
        <v>5.9481434797660215E-2</v>
      </c>
      <c r="E145" s="1"/>
      <c r="F145" s="39">
        <f>'MSCI World'!H146</f>
        <v>103.79407800339145</v>
      </c>
      <c r="G145" s="39"/>
      <c r="H145" s="1">
        <f>+NAI!E146</f>
        <v>104.41353156083726</v>
      </c>
      <c r="I145" s="1">
        <f>+NAI!F146</f>
        <v>4.3197426119335969E-2</v>
      </c>
      <c r="J145" s="1"/>
      <c r="K145" s="11">
        <f>NAI!H146</f>
        <v>104.41353156083726</v>
      </c>
      <c r="L145" s="39"/>
    </row>
    <row r="146" spans="1:13" x14ac:dyDescent="0.25">
      <c r="A146" s="7">
        <v>36199</v>
      </c>
      <c r="C146" s="1">
        <f>+'MSCI World'!E147</f>
        <v>97.966868124701065</v>
      </c>
      <c r="D146" s="1">
        <f>+'MSCI World'!F147</f>
        <v>-3.7341810009656085E-2</v>
      </c>
      <c r="E146" s="1"/>
      <c r="F146" s="39">
        <f>'MSCI World'!H147</f>
        <v>97.966868124701065</v>
      </c>
      <c r="G146" s="39"/>
      <c r="H146" s="1">
        <f>+NAI!E147</f>
        <v>100.08990527253556</v>
      </c>
      <c r="I146" s="1">
        <f>+NAI!F147</f>
        <v>1.6543812464720808E-2</v>
      </c>
      <c r="J146" s="1"/>
      <c r="K146" s="11">
        <f>NAI!H147</f>
        <v>100.08990527253556</v>
      </c>
      <c r="L146" s="39"/>
    </row>
    <row r="147" spans="1:13" x14ac:dyDescent="0.25">
      <c r="A147" s="7">
        <v>36167</v>
      </c>
      <c r="C147" s="1">
        <f>+'MSCI World'!E148</f>
        <v>101.76703334927606</v>
      </c>
      <c r="D147" s="1">
        <f>+'MSCI World'!F148</f>
        <v>1.7670333492760593E-2</v>
      </c>
      <c r="E147" s="1"/>
      <c r="F147" s="39">
        <f>'MSCI World'!H148</f>
        <v>101.76703334927606</v>
      </c>
      <c r="G147" s="39"/>
      <c r="H147" s="1">
        <f>+NAI!E148</f>
        <v>98.460985198322859</v>
      </c>
      <c r="I147" s="1">
        <f>+NAI!F148</f>
        <v>-1.539014801677141E-2</v>
      </c>
      <c r="J147" s="1"/>
      <c r="K147" s="11">
        <f>NAI!H148</f>
        <v>98.460985198322859</v>
      </c>
      <c r="L147" s="39"/>
    </row>
    <row r="148" spans="1:13" x14ac:dyDescent="0.25">
      <c r="A148" s="7">
        <v>36164</v>
      </c>
      <c r="C148" s="1">
        <f>+'MSCI World'!E149</f>
        <v>100</v>
      </c>
      <c r="D148" s="1">
        <f>+'MSCI World'!F149</f>
        <v>0</v>
      </c>
      <c r="E148" s="1"/>
      <c r="F148" s="39">
        <f>'MSCI World'!H149</f>
        <v>100</v>
      </c>
      <c r="G148" s="39"/>
      <c r="H148" s="1">
        <f>+NAI!E149</f>
        <v>100</v>
      </c>
      <c r="I148" s="1">
        <f>+NAI!F149</f>
        <v>0</v>
      </c>
      <c r="J148" s="1"/>
      <c r="K148" s="11">
        <f>NAI!H149</f>
        <v>100</v>
      </c>
      <c r="L148" s="39"/>
    </row>
    <row r="149" spans="1:13" ht="15.75" thickBot="1" x14ac:dyDescent="0.3"/>
    <row r="150" spans="1:13" ht="15.75" thickBot="1" x14ac:dyDescent="0.3">
      <c r="B150" s="26"/>
      <c r="C150" s="29"/>
      <c r="D150" s="29" t="s">
        <v>35</v>
      </c>
      <c r="E150" s="29" t="s">
        <v>34</v>
      </c>
      <c r="F150" s="43" t="s">
        <v>36</v>
      </c>
      <c r="G150" s="51"/>
      <c r="H150" s="40" t="s">
        <v>30</v>
      </c>
    </row>
    <row r="151" spans="1:13" x14ac:dyDescent="0.25">
      <c r="B151" s="27"/>
      <c r="C151" s="12" t="s">
        <v>15</v>
      </c>
      <c r="D151" s="33">
        <f>_xlfn.COVARIANCE.P(D133:D147,I133:I147)</f>
        <v>3.4519686928675031E-4</v>
      </c>
      <c r="E151" s="33">
        <f>D151*15/14</f>
        <v>3.6985378852151822E-4</v>
      </c>
      <c r="F151" s="44">
        <f>E151/(F161*L161)</f>
        <v>0.21484911077326996</v>
      </c>
      <c r="G151" s="52"/>
      <c r="H151" s="41">
        <f>E151/F161^2</f>
        <v>0.23826782831822457</v>
      </c>
    </row>
    <row r="152" spans="1:13" x14ac:dyDescent="0.25">
      <c r="B152" s="27" t="s">
        <v>16</v>
      </c>
      <c r="C152" s="12" t="s">
        <v>17</v>
      </c>
      <c r="D152" s="33">
        <f>_xlfn.COVARIANCE.P(D98:D133,I98:I133)</f>
        <v>1.6297370208079142E-3</v>
      </c>
      <c r="E152" s="33">
        <f>D152*(36/35)</f>
        <v>1.6763009356881402E-3</v>
      </c>
      <c r="F152" s="44">
        <f>E152/(F162*L162)</f>
        <v>0.66888274532284531</v>
      </c>
      <c r="G152" s="52"/>
      <c r="H152" s="41">
        <f>E152/F162^2</f>
        <v>0.70985715960577844</v>
      </c>
    </row>
    <row r="153" spans="1:13" x14ac:dyDescent="0.25">
      <c r="B153" s="27" t="s">
        <v>18</v>
      </c>
      <c r="C153" s="12" t="s">
        <v>19</v>
      </c>
      <c r="D153" s="33">
        <f>_xlfn.COVARIANCE.P(D76:D98,I76:I98)</f>
        <v>6.9458075473845563E-4</v>
      </c>
      <c r="E153" s="33">
        <f>D153*(23/22)</f>
        <v>7.2615260722656719E-4</v>
      </c>
      <c r="F153" s="44">
        <f>E153/(F163*L163)</f>
        <v>0.7064450035037293</v>
      </c>
      <c r="G153" s="52"/>
      <c r="H153" s="41">
        <f>E153/F163^2</f>
        <v>1.1516005149664406</v>
      </c>
    </row>
    <row r="154" spans="1:13" x14ac:dyDescent="0.25">
      <c r="B154" s="27"/>
      <c r="C154" s="12" t="s">
        <v>20</v>
      </c>
      <c r="D154" s="33">
        <f>_xlfn.COVARIANCE.P(D43:D76,I43:I76)</f>
        <v>8.6827443154247671E-4</v>
      </c>
      <c r="E154" s="33">
        <f>D154*(34/33)</f>
        <v>8.9458577795285474E-4</v>
      </c>
      <c r="F154" s="44">
        <f>E154/(F164*L164)</f>
        <v>0.74384911135844844</v>
      </c>
      <c r="G154" s="52"/>
      <c r="H154" s="41">
        <f>E154/F164^2</f>
        <v>1.3389997780293525</v>
      </c>
    </row>
    <row r="155" spans="1:13" x14ac:dyDescent="0.25">
      <c r="B155" s="27"/>
      <c r="C155" s="12"/>
      <c r="D155" s="33"/>
      <c r="E155" s="33"/>
      <c r="F155" s="44"/>
      <c r="G155" s="52"/>
      <c r="H155" s="41"/>
    </row>
    <row r="156" spans="1:13" x14ac:dyDescent="0.25">
      <c r="B156" s="27" t="s">
        <v>16</v>
      </c>
      <c r="C156" s="12" t="s">
        <v>21</v>
      </c>
      <c r="D156" s="33">
        <f>_xlfn.COVARIANCE.P(D26:D43,I26:I43)</f>
        <v>5.6999291854140065E-3</v>
      </c>
      <c r="E156" s="33">
        <f>D156*(18/17)</f>
        <v>6.0352191374971834E-3</v>
      </c>
      <c r="F156" s="44">
        <f>E156/(F166*L166)</f>
        <v>0.93985553862583204</v>
      </c>
      <c r="G156" s="52"/>
      <c r="H156" s="41">
        <f>E156/F166^2</f>
        <v>1.122558710060984</v>
      </c>
    </row>
    <row r="157" spans="1:13" x14ac:dyDescent="0.25">
      <c r="B157" s="27" t="s">
        <v>18</v>
      </c>
      <c r="C157" s="12" t="s">
        <v>22</v>
      </c>
      <c r="D157" s="33">
        <f>_xlfn.COVARIANCE.P(D14:D26,I14:I26)</f>
        <v>8.8475086643181114E-3</v>
      </c>
      <c r="E157" s="33">
        <f>D157*(13/12)</f>
        <v>9.5848010530112868E-3</v>
      </c>
      <c r="F157" s="44">
        <f>E157/(F167*L167)</f>
        <v>0.93002202947480028</v>
      </c>
      <c r="G157" s="52"/>
      <c r="H157" s="41">
        <f>E157/F167^2</f>
        <v>1.2162245423282665</v>
      </c>
    </row>
    <row r="158" spans="1:13" ht="15.75" thickBot="1" x14ac:dyDescent="0.3">
      <c r="B158" s="28"/>
      <c r="C158" s="30" t="s">
        <v>23</v>
      </c>
      <c r="D158" s="34">
        <f>_xlfn.COVARIANCE.P(D3:D14,I3:I14)</f>
        <v>2.0484818773407755E-3</v>
      </c>
      <c r="E158" s="34">
        <f>D158*(12/11)</f>
        <v>2.2347075025535732E-3</v>
      </c>
      <c r="F158" s="45">
        <f>E158/(F168*L168)</f>
        <v>0.82000360478176437</v>
      </c>
      <c r="G158" s="53"/>
      <c r="H158" s="42">
        <f>E158/F168^2</f>
        <v>0.72969962086669538</v>
      </c>
    </row>
    <row r="160" spans="1:13" x14ac:dyDescent="0.25">
      <c r="A160" s="26"/>
      <c r="B160" s="29" t="s">
        <v>37</v>
      </c>
      <c r="C160" s="29" t="s">
        <v>24</v>
      </c>
      <c r="D160" s="50" t="s">
        <v>26</v>
      </c>
      <c r="E160" s="50" t="str">
        <f>'MSCI World'!M151</f>
        <v>Rendite annuliert</v>
      </c>
      <c r="F160" s="46" t="s">
        <v>25</v>
      </c>
      <c r="G160" s="47" t="s">
        <v>27</v>
      </c>
      <c r="H160" s="26" t="s">
        <v>29</v>
      </c>
      <c r="I160" s="29" t="s">
        <v>24</v>
      </c>
      <c r="J160" s="50" t="s">
        <v>26</v>
      </c>
      <c r="K160" s="50" t="str">
        <f>NAI!M152</f>
        <v>Rendite annuliert</v>
      </c>
      <c r="L160" s="46" t="s">
        <v>25</v>
      </c>
      <c r="M160" s="47" t="s">
        <v>27</v>
      </c>
    </row>
    <row r="161" spans="1:13" x14ac:dyDescent="0.25">
      <c r="A161" s="27"/>
      <c r="B161" s="12" t="s">
        <v>15</v>
      </c>
      <c r="C161" s="61">
        <f>+'MSCI World'!K152</f>
        <v>0.24521935736336364</v>
      </c>
      <c r="D161" s="62">
        <f>+'MSCI World'!L152</f>
        <v>1.5446022603781747E-2</v>
      </c>
      <c r="E161" s="62">
        <f>'MSCI World'!M152</f>
        <v>1.3801352926661403E-2</v>
      </c>
      <c r="F161" s="59">
        <f>+'MSCI World'!N152</f>
        <v>3.9398739963318226E-2</v>
      </c>
      <c r="G161" s="48">
        <f>+'MSCI World'!O152</f>
        <v>-0.439906760710499</v>
      </c>
      <c r="H161" s="31"/>
      <c r="I161" s="61">
        <f>+NAI!K153</f>
        <v>0.3438549746221935</v>
      </c>
      <c r="J161" s="62">
        <f>+NAI!L153</f>
        <v>2.0774251022548727E-2</v>
      </c>
      <c r="K161" s="62">
        <f>NAI!M153</f>
        <v>1.8643047136429614E-2</v>
      </c>
      <c r="L161" s="59">
        <f>+NAI!N153</f>
        <v>4.3693232779729065E-2</v>
      </c>
      <c r="M161" s="48">
        <f>+NAI!O153</f>
        <v>-0.28585840572925086</v>
      </c>
    </row>
    <row r="162" spans="1:13" x14ac:dyDescent="0.25">
      <c r="A162" s="27" t="s">
        <v>16</v>
      </c>
      <c r="B162" s="12" t="s">
        <v>17</v>
      </c>
      <c r="C162" s="61">
        <f>+'MSCI World'!K153</f>
        <v>-0.47423495397851867</v>
      </c>
      <c r="D162" s="62">
        <f>+'MSCI World'!L153</f>
        <v>-1.5342432609015081E-2</v>
      </c>
      <c r="E162" s="62">
        <f>'MSCI World'!M153</f>
        <v>-1.7699841406456085E-2</v>
      </c>
      <c r="F162" s="59">
        <f>+'MSCI World'!N153</f>
        <v>4.8594879575750594E-2</v>
      </c>
      <c r="G162" s="48">
        <f>+'MSCI World'!O153</f>
        <v>-1.1715765052053733</v>
      </c>
      <c r="H162" s="31"/>
      <c r="I162" s="61">
        <f>+NAI!K154</f>
        <v>-0.17801145832066267</v>
      </c>
      <c r="J162" s="62">
        <f>+NAI!L154</f>
        <v>-1.8326569681612892E-3</v>
      </c>
      <c r="K162" s="62">
        <f>NAI!M154</f>
        <v>-5.4304466251369199E-3</v>
      </c>
      <c r="L162" s="59">
        <f>+NAI!N154</f>
        <v>5.1571704350629487E-2</v>
      </c>
      <c r="M162" s="48">
        <f>+NAI!O154</f>
        <v>-0.86604127137732512</v>
      </c>
    </row>
    <row r="163" spans="1:13" x14ac:dyDescent="0.25">
      <c r="A163" s="27" t="s">
        <v>18</v>
      </c>
      <c r="B163" s="12" t="s">
        <v>19</v>
      </c>
      <c r="C163" s="61">
        <f>+'MSCI World'!K154</f>
        <v>0.5531888893611594</v>
      </c>
      <c r="D163" s="62">
        <f>+'MSCI World'!L154</f>
        <v>1.877405771322142E-2</v>
      </c>
      <c r="E163" s="62">
        <f>'MSCI World'!M154</f>
        <v>1.9328340038077041E-2</v>
      </c>
      <c r="F163" s="59">
        <f>+'MSCI World'!N154</f>
        <v>2.5110943177652192E-2</v>
      </c>
      <c r="G163" s="48">
        <f>+'MSCI World'!O154</f>
        <v>-0.10603064601372274</v>
      </c>
      <c r="H163" s="31"/>
      <c r="I163" s="61">
        <f>+NAI!K155</f>
        <v>1.1908651676248398</v>
      </c>
      <c r="J163" s="62">
        <f>+NAI!L155</f>
        <v>3.2700866737684353E-2</v>
      </c>
      <c r="K163" s="62">
        <f>NAI!M155</f>
        <v>3.468791378773517E-2</v>
      </c>
      <c r="L163" s="59">
        <f>+NAI!N155</f>
        <v>4.09342198631951E-2</v>
      </c>
      <c r="M163" s="48">
        <f>+NAI!O155</f>
        <v>0.31018165888960764</v>
      </c>
    </row>
    <row r="164" spans="1:13" x14ac:dyDescent="0.25">
      <c r="A164" s="27"/>
      <c r="B164" s="12" t="s">
        <v>20</v>
      </c>
      <c r="C164" s="61">
        <f>+'MSCI World'!K155</f>
        <v>0.40911967434621244</v>
      </c>
      <c r="D164" s="62">
        <f>+'MSCI World'!L155</f>
        <v>1.1189765354594317E-2</v>
      </c>
      <c r="E164" s="62">
        <f>'MSCI World'!M155</f>
        <v>-2.4646036811459715E-2</v>
      </c>
      <c r="F164" s="59">
        <f>+'MSCI World'!N155</f>
        <v>2.5847630831572634E-2</v>
      </c>
      <c r="G164" s="48">
        <f>+'MSCI World'!O155</f>
        <v>-2.0517812334855496</v>
      </c>
      <c r="H164" s="31"/>
      <c r="I164" s="61">
        <f>+NAI!K156</f>
        <v>1.0074940392162159</v>
      </c>
      <c r="J164" s="62">
        <f>+NAI!L156</f>
        <v>2.152937712025263E-2</v>
      </c>
      <c r="K164" s="62">
        <f>NAI!M156</f>
        <v>2.0708181815344062E-2</v>
      </c>
      <c r="L164" s="59">
        <f>+NAI!N156</f>
        <v>4.6528215759852457E-2</v>
      </c>
      <c r="M164" s="48">
        <f>+NAI!O156</f>
        <v>-0.16504963962331395</v>
      </c>
    </row>
    <row r="165" spans="1:13" x14ac:dyDescent="0.25">
      <c r="A165" s="27"/>
      <c r="B165" s="12"/>
      <c r="C165" s="61"/>
      <c r="D165" s="62"/>
      <c r="E165" s="62"/>
      <c r="F165" s="59"/>
      <c r="G165" s="48"/>
      <c r="H165" s="31"/>
      <c r="I165" s="61"/>
      <c r="J165" s="62"/>
      <c r="K165" s="62"/>
      <c r="L165" s="59"/>
      <c r="M165" s="48"/>
    </row>
    <row r="166" spans="1:13" x14ac:dyDescent="0.25">
      <c r="A166" s="27" t="s">
        <v>16</v>
      </c>
      <c r="B166" s="12" t="s">
        <v>21</v>
      </c>
      <c r="C166" s="61">
        <f>+'MSCI World'!K157</f>
        <v>-0.57192821683032513</v>
      </c>
      <c r="D166" s="62">
        <f>+'MSCI World'!L157</f>
        <v>-4.0557546655330699E-2</v>
      </c>
      <c r="E166" s="62">
        <f>'MSCI World'!M157</f>
        <v>-4.6043217561961169E-2</v>
      </c>
      <c r="F166" s="59">
        <f>+'MSCI World'!N157</f>
        <v>7.3323297854330088E-2</v>
      </c>
      <c r="G166" s="48">
        <f>+'MSCI World'!O157</f>
        <v>-1.107445426917594</v>
      </c>
      <c r="H166" s="31"/>
      <c r="I166" s="61">
        <f>+NAI!K158</f>
        <v>-0.5638375365690762</v>
      </c>
      <c r="J166" s="62">
        <f>+NAI!L158</f>
        <v>-3.7204976836149782E-2</v>
      </c>
      <c r="K166" s="62">
        <f>NAI!M158</f>
        <v>-4.5050379667785245E-2</v>
      </c>
      <c r="L166" s="59">
        <f>+NAI!N158</f>
        <v>8.7576976752320443E-2</v>
      </c>
      <c r="M166" s="48">
        <f>+NAI!O158</f>
        <v>-0.91586528760817665</v>
      </c>
    </row>
    <row r="167" spans="1:13" x14ac:dyDescent="0.25">
      <c r="A167" s="27" t="s">
        <v>18</v>
      </c>
      <c r="B167" s="12" t="s">
        <v>22</v>
      </c>
      <c r="C167" s="61">
        <f>+'MSCI World'!K158</f>
        <v>0.62952912805114059</v>
      </c>
      <c r="D167" s="62">
        <f>+'MSCI World'!L158</f>
        <v>2.7646009890810581E-2</v>
      </c>
      <c r="E167" s="62">
        <f>'MSCI World'!M158</f>
        <v>3.8275177765196622E-2</v>
      </c>
      <c r="F167" s="59">
        <f>+'MSCI World'!N158</f>
        <v>8.8773771296498466E-2</v>
      </c>
      <c r="G167" s="48">
        <f>+'MSCI World'!O158</f>
        <v>0.36402584371494984</v>
      </c>
      <c r="H167" s="31"/>
      <c r="I167" s="61">
        <f>+NAI!K159</f>
        <v>1.1819451140724744</v>
      </c>
      <c r="J167" s="62">
        <f>+NAI!L159</f>
        <v>5.0614095593533741E-2</v>
      </c>
      <c r="K167" s="62">
        <f>NAI!M159</f>
        <v>6.1854249398273886E-2</v>
      </c>
      <c r="L167" s="59">
        <f>+NAI!N159</f>
        <v>0.11609277623973051</v>
      </c>
      <c r="M167" s="48">
        <f>+NAI!O159</f>
        <v>0.48146853266408601</v>
      </c>
    </row>
    <row r="168" spans="1:13" x14ac:dyDescent="0.25">
      <c r="A168" s="28"/>
      <c r="B168" s="30" t="s">
        <v>23</v>
      </c>
      <c r="C168" s="63">
        <f>+'MSCI World'!K159</f>
        <v>0.12054220064555965</v>
      </c>
      <c r="D168" s="64">
        <f>+'MSCI World'!L159</f>
        <v>1.1254383386583494E-2</v>
      </c>
      <c r="E168" s="64">
        <f>'MSCI World'!M159</f>
        <v>9.5295090109421832E-3</v>
      </c>
      <c r="F168" s="60">
        <f>+'MSCI World'!N159</f>
        <v>5.5339888938540423E-2</v>
      </c>
      <c r="G168" s="49">
        <f>+'MSCI World'!O159</f>
        <v>9.6771830355913288E-2</v>
      </c>
      <c r="H168" s="32"/>
      <c r="I168" s="63">
        <f>+NAI!K160</f>
        <v>0.14293037677080855</v>
      </c>
      <c r="J168" s="64">
        <f>+NAI!L160</f>
        <v>1.5993217503179027E-2</v>
      </c>
      <c r="K168" s="64">
        <f>NAI!M160</f>
        <v>1.1195157823133961E-2</v>
      </c>
      <c r="L168" s="60">
        <f>+NAI!N160</f>
        <v>4.9245510314561487E-2</v>
      </c>
      <c r="M168" s="49">
        <f>+NAI!O160</f>
        <v>0.14257119302084367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MSCI World</vt:lpstr>
      <vt:lpstr>NAI</vt:lpstr>
      <vt:lpstr>MSCI World - NAI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2014-12-27T10:48:10Z</dcterms:created>
  <dcterms:modified xsi:type="dcterms:W3CDTF">2015-01-15T21:22:41Z</dcterms:modified>
</cp:coreProperties>
</file>