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tabRatio="780" activeTab="4"/>
  </bookViews>
  <sheets>
    <sheet name="Ergebnisse" sheetId="10" r:id="rId1"/>
    <sheet name="AA (Berechnungen)" sheetId="9" r:id="rId2"/>
    <sheet name="TER (Berechnungen)" sheetId="8" r:id="rId3"/>
    <sheet name="ETF-Typ (Berechnungen)" sheetId="6" r:id="rId4"/>
    <sheet name="Vergleich mit sparfux xls" sheetId="11" r:id="rId5"/>
  </sheets>
  <calcPr calcId="145621"/>
</workbook>
</file>

<file path=xl/calcChain.xml><?xml version="1.0" encoding="utf-8"?>
<calcChain xmlns="http://schemas.openxmlformats.org/spreadsheetml/2006/main">
  <c r="AG10" i="11" l="1"/>
  <c r="AF11" i="11" s="1"/>
  <c r="AG11" i="11" s="1"/>
  <c r="AF12" i="11" s="1"/>
  <c r="P10" i="11"/>
  <c r="B6" i="11"/>
  <c r="B5" i="11"/>
  <c r="H2" i="11"/>
  <c r="F2" i="11"/>
  <c r="S10" i="11" l="1"/>
  <c r="T10" i="11" s="1"/>
  <c r="AI10" i="11"/>
  <c r="E10" i="11"/>
  <c r="AG12" i="11"/>
  <c r="AH11" i="11"/>
  <c r="D10" i="11"/>
  <c r="C11" i="11" s="1"/>
  <c r="D11" i="11" s="1"/>
  <c r="C12" i="11" s="1"/>
  <c r="D12" i="11" s="1"/>
  <c r="C13" i="11" s="1"/>
  <c r="D13" i="11" s="1"/>
  <c r="C14" i="11" s="1"/>
  <c r="D14" i="11" s="1"/>
  <c r="C15" i="11" s="1"/>
  <c r="D15" i="11" s="1"/>
  <c r="C16" i="11" s="1"/>
  <c r="D16" i="11" s="1"/>
  <c r="C17" i="11" s="1"/>
  <c r="D17" i="11" s="1"/>
  <c r="C18" i="11" s="1"/>
  <c r="D18" i="11" s="1"/>
  <c r="C19" i="11" s="1"/>
  <c r="D19" i="11" s="1"/>
  <c r="C20" i="11" s="1"/>
  <c r="D20" i="11" s="1"/>
  <c r="C21" i="11" s="1"/>
  <c r="D21" i="11" s="1"/>
  <c r="C22" i="11" s="1"/>
  <c r="D22" i="11" s="1"/>
  <c r="C23" i="11" s="1"/>
  <c r="D23" i="11" s="1"/>
  <c r="C24" i="11" s="1"/>
  <c r="D24" i="11" s="1"/>
  <c r="C25" i="11" s="1"/>
  <c r="D25" i="11" s="1"/>
  <c r="C26" i="11" s="1"/>
  <c r="D26" i="11" s="1"/>
  <c r="C27" i="11" s="1"/>
  <c r="D27" i="11" s="1"/>
  <c r="C28" i="11" s="1"/>
  <c r="D28" i="11" s="1"/>
  <c r="C29" i="11" s="1"/>
  <c r="D29" i="11" s="1"/>
  <c r="C30" i="11" s="1"/>
  <c r="D30" i="11" s="1"/>
  <c r="C31" i="11" s="1"/>
  <c r="D31" i="11" s="1"/>
  <c r="C32" i="11" s="1"/>
  <c r="D32" i="11" s="1"/>
  <c r="C33" i="11" s="1"/>
  <c r="D33" i="11" s="1"/>
  <c r="C34" i="11" s="1"/>
  <c r="D34" i="11" s="1"/>
  <c r="C35" i="11" s="1"/>
  <c r="D35" i="11" s="1"/>
  <c r="C36" i="11" s="1"/>
  <c r="D36" i="11" s="1"/>
  <c r="C37" i="11" s="1"/>
  <c r="D37" i="11" s="1"/>
  <c r="C38" i="11" s="1"/>
  <c r="D38" i="11" s="1"/>
  <c r="C39" i="11" s="1"/>
  <c r="D39" i="11" s="1"/>
  <c r="C40" i="11" s="1"/>
  <c r="D40" i="11" s="1"/>
  <c r="C41" i="11" s="1"/>
  <c r="D41" i="11" s="1"/>
  <c r="C42" i="11" s="1"/>
  <c r="D42" i="11" s="1"/>
  <c r="C43" i="11" s="1"/>
  <c r="D43" i="11" s="1"/>
  <c r="C44" i="11" s="1"/>
  <c r="D44" i="11" s="1"/>
  <c r="C45" i="11" s="1"/>
  <c r="D45" i="11" s="1"/>
  <c r="C46" i="11" s="1"/>
  <c r="D46" i="11" s="1"/>
  <c r="C47" i="11" s="1"/>
  <c r="D47" i="11" s="1"/>
  <c r="C48" i="11" s="1"/>
  <c r="D48" i="11" s="1"/>
  <c r="C49" i="11" s="1"/>
  <c r="D49" i="11" s="1"/>
  <c r="Q10" i="11"/>
  <c r="R10" i="11" s="1"/>
  <c r="O11" i="11" s="1"/>
  <c r="P11" i="11" s="1"/>
  <c r="U10" i="11"/>
  <c r="V10" i="11" s="1"/>
  <c r="AH10" i="11"/>
  <c r="F2" i="6"/>
  <c r="G2" i="6"/>
  <c r="E2" i="6"/>
  <c r="E68" i="10"/>
  <c r="H2" i="6" s="1"/>
  <c r="D68" i="10"/>
  <c r="B4" i="6"/>
  <c r="B5" i="6"/>
  <c r="B2" i="6"/>
  <c r="B3" i="6"/>
  <c r="B6" i="6"/>
  <c r="B1" i="6"/>
  <c r="B3" i="8"/>
  <c r="B2" i="8"/>
  <c r="B3" i="9"/>
  <c r="B2" i="9"/>
  <c r="A1" i="9" s="1"/>
  <c r="Q11" i="11" l="1"/>
  <c r="R11" i="11" s="1"/>
  <c r="O12" i="11" s="1"/>
  <c r="P12" i="11" s="1"/>
  <c r="AF13" i="11"/>
  <c r="AG13" i="11" s="1"/>
  <c r="AH12" i="11"/>
  <c r="W10" i="11"/>
  <c r="F10" i="11"/>
  <c r="G10" i="11"/>
  <c r="H10" i="11" s="1"/>
  <c r="I10" i="11" s="1"/>
  <c r="S11" i="11"/>
  <c r="U11" i="11" s="1"/>
  <c r="V11" i="11" s="1"/>
  <c r="B12" i="11"/>
  <c r="E11" i="11"/>
  <c r="G11" i="11" s="1"/>
  <c r="H11" i="11" s="1"/>
  <c r="AJ10" i="11"/>
  <c r="AK10" i="11"/>
  <c r="AL10" i="11" s="1"/>
  <c r="AM10" i="11" s="1"/>
  <c r="G15" i="8"/>
  <c r="A1" i="8"/>
  <c r="G36" i="9"/>
  <c r="E39" i="9"/>
  <c r="B37" i="8"/>
  <c r="B23" i="8"/>
  <c r="G9" i="8"/>
  <c r="D28" i="8"/>
  <c r="C38" i="8"/>
  <c r="E10" i="8"/>
  <c r="E35" i="8"/>
  <c r="F17" i="8"/>
  <c r="C24" i="8"/>
  <c r="C30" i="8"/>
  <c r="E43" i="8"/>
  <c r="E13" i="8"/>
  <c r="E19" i="8"/>
  <c r="G24" i="8"/>
  <c r="G32" i="8"/>
  <c r="G8" i="8"/>
  <c r="C14" i="8"/>
  <c r="E20" i="8"/>
  <c r="F27" i="8"/>
  <c r="C13" i="9"/>
  <c r="E27" i="9"/>
  <c r="D20" i="9"/>
  <c r="G7" i="9"/>
  <c r="B15" i="9"/>
  <c r="C22" i="9"/>
  <c r="C29" i="9"/>
  <c r="G46" i="9"/>
  <c r="F9" i="9"/>
  <c r="G16" i="9"/>
  <c r="G23" i="9"/>
  <c r="E31" i="9"/>
  <c r="C42" i="9"/>
  <c r="B7" i="8"/>
  <c r="D12" i="8"/>
  <c r="B17" i="8"/>
  <c r="C21" i="8"/>
  <c r="E26" i="8"/>
  <c r="F31" i="8"/>
  <c r="E11" i="9"/>
  <c r="E18" i="9"/>
  <c r="F25" i="9"/>
  <c r="C34" i="9"/>
  <c r="G44" i="9"/>
  <c r="C42" i="8"/>
  <c r="B7" i="9"/>
  <c r="G8" i="9"/>
  <c r="E10" i="9"/>
  <c r="D12" i="9"/>
  <c r="C14" i="9"/>
  <c r="G15" i="9"/>
  <c r="F17" i="9"/>
  <c r="E19" i="9"/>
  <c r="C21" i="9"/>
  <c r="B23" i="9"/>
  <c r="G24" i="9"/>
  <c r="E26" i="9"/>
  <c r="D28" i="9"/>
  <c r="C30" i="9"/>
  <c r="G32" i="9"/>
  <c r="E35" i="9"/>
  <c r="C38" i="9"/>
  <c r="G40" i="9"/>
  <c r="E43" i="9"/>
  <c r="C46" i="9"/>
  <c r="C8" i="8"/>
  <c r="F11" i="8"/>
  <c r="C15" i="8"/>
  <c r="G18" i="8"/>
  <c r="D22" i="8"/>
  <c r="G25" i="8"/>
  <c r="E29" i="8"/>
  <c r="D34" i="8"/>
  <c r="F7" i="9"/>
  <c r="E9" i="9"/>
  <c r="C11" i="9"/>
  <c r="B13" i="9"/>
  <c r="G14" i="9"/>
  <c r="E16" i="9"/>
  <c r="D18" i="9"/>
  <c r="C20" i="9"/>
  <c r="G21" i="9"/>
  <c r="F23" i="9"/>
  <c r="E25" i="9"/>
  <c r="C27" i="9"/>
  <c r="B29" i="9"/>
  <c r="B31" i="9"/>
  <c r="F33" i="9"/>
  <c r="D36" i="9"/>
  <c r="B39" i="9"/>
  <c r="F41" i="9"/>
  <c r="D44" i="9"/>
  <c r="F46" i="9"/>
  <c r="E8" i="9"/>
  <c r="D10" i="9"/>
  <c r="C12" i="9"/>
  <c r="G13" i="9"/>
  <c r="F15" i="9"/>
  <c r="E17" i="9"/>
  <c r="C19" i="9"/>
  <c r="B21" i="9"/>
  <c r="G22" i="9"/>
  <c r="E24" i="9"/>
  <c r="D26" i="9"/>
  <c r="C28" i="9"/>
  <c r="G29" i="9"/>
  <c r="D32" i="9"/>
  <c r="B35" i="9"/>
  <c r="F37" i="9"/>
  <c r="D40" i="9"/>
  <c r="B43" i="9"/>
  <c r="F45" i="9"/>
  <c r="F45" i="8"/>
  <c r="D44" i="8"/>
  <c r="B43" i="8"/>
  <c r="F41" i="8"/>
  <c r="D40" i="8"/>
  <c r="B39" i="8"/>
  <c r="F37" i="8"/>
  <c r="D36" i="8"/>
  <c r="B35" i="8"/>
  <c r="F33" i="8"/>
  <c r="D32" i="8"/>
  <c r="B31" i="8"/>
  <c r="G29" i="8"/>
  <c r="B29" i="8"/>
  <c r="C28" i="8"/>
  <c r="C27" i="8"/>
  <c r="D26" i="8"/>
  <c r="E25" i="8"/>
  <c r="E24" i="8"/>
  <c r="F23" i="8"/>
  <c r="G22" i="8"/>
  <c r="G21" i="8"/>
  <c r="B21" i="8"/>
  <c r="C20" i="8"/>
  <c r="C19" i="8"/>
  <c r="D18" i="8"/>
  <c r="E17" i="8"/>
  <c r="E16" i="8"/>
  <c r="F15" i="8"/>
  <c r="G14" i="8"/>
  <c r="G13" i="8"/>
  <c r="B13" i="8"/>
  <c r="C12" i="8"/>
  <c r="C11" i="8"/>
  <c r="D10" i="8"/>
  <c r="E9" i="8"/>
  <c r="E8" i="8"/>
  <c r="F7" i="8"/>
  <c r="G46" i="8"/>
  <c r="E45" i="8"/>
  <c r="C44" i="8"/>
  <c r="G42" i="8"/>
  <c r="E41" i="8"/>
  <c r="C40" i="8"/>
  <c r="G38" i="8"/>
  <c r="E37" i="8"/>
  <c r="C36" i="8"/>
  <c r="G34" i="8"/>
  <c r="E33" i="8"/>
  <c r="C32" i="8"/>
  <c r="G30" i="8"/>
  <c r="F29" i="8"/>
  <c r="G28" i="8"/>
  <c r="G27" i="8"/>
  <c r="B27" i="8"/>
  <c r="C26" i="8"/>
  <c r="C25" i="8"/>
  <c r="D24" i="8"/>
  <c r="E23" i="8"/>
  <c r="E22" i="8"/>
  <c r="F21" i="8"/>
  <c r="G20" i="8"/>
  <c r="G19" i="8"/>
  <c r="B19" i="8"/>
  <c r="C18" i="8"/>
  <c r="C17" i="8"/>
  <c r="D16" i="8"/>
  <c r="E15" i="8"/>
  <c r="E14" i="8"/>
  <c r="F13" i="8"/>
  <c r="G12" i="8"/>
  <c r="G11" i="8"/>
  <c r="B11" i="8"/>
  <c r="C10" i="8"/>
  <c r="C9" i="8"/>
  <c r="D8" i="8"/>
  <c r="E7" i="8"/>
  <c r="D46" i="8"/>
  <c r="B45" i="8"/>
  <c r="F43" i="8"/>
  <c r="D42" i="8"/>
  <c r="B41" i="8"/>
  <c r="F39" i="8"/>
  <c r="D38" i="8"/>
  <c r="C7" i="8"/>
  <c r="B9" i="8"/>
  <c r="G10" i="8"/>
  <c r="E12" i="8"/>
  <c r="D14" i="8"/>
  <c r="C16" i="8"/>
  <c r="G17" i="8"/>
  <c r="F19" i="8"/>
  <c r="E21" i="8"/>
  <c r="C23" i="8"/>
  <c r="B25" i="8"/>
  <c r="G26" i="8"/>
  <c r="E28" i="8"/>
  <c r="D30" i="8"/>
  <c r="B33" i="8"/>
  <c r="F35" i="8"/>
  <c r="E39" i="8"/>
  <c r="G44" i="8"/>
  <c r="G7" i="8"/>
  <c r="F9" i="8"/>
  <c r="E11" i="8"/>
  <c r="C13" i="8"/>
  <c r="B15" i="8"/>
  <c r="G16" i="8"/>
  <c r="E18" i="8"/>
  <c r="D20" i="8"/>
  <c r="C22" i="8"/>
  <c r="G23" i="8"/>
  <c r="F25" i="8"/>
  <c r="E27" i="8"/>
  <c r="C29" i="8"/>
  <c r="E31" i="8"/>
  <c r="C34" i="8"/>
  <c r="G36" i="8"/>
  <c r="G40" i="8"/>
  <c r="C46" i="8"/>
  <c r="F46" i="8"/>
  <c r="B46" i="8"/>
  <c r="D45" i="8"/>
  <c r="F44" i="8"/>
  <c r="B44" i="8"/>
  <c r="D43" i="8"/>
  <c r="F42" i="8"/>
  <c r="B42" i="8"/>
  <c r="D41" i="8"/>
  <c r="F40" i="8"/>
  <c r="B40" i="8"/>
  <c r="D39" i="8"/>
  <c r="F38" i="8"/>
  <c r="B38" i="8"/>
  <c r="D37" i="8"/>
  <c r="F36" i="8"/>
  <c r="B36" i="8"/>
  <c r="D35" i="8"/>
  <c r="F34" i="8"/>
  <c r="B34" i="8"/>
  <c r="D33" i="8"/>
  <c r="F32" i="8"/>
  <c r="B32" i="8"/>
  <c r="D31" i="8"/>
  <c r="F30" i="8"/>
  <c r="B30" i="8"/>
  <c r="D29" i="8"/>
  <c r="F28" i="8"/>
  <c r="B28" i="8"/>
  <c r="D27" i="8"/>
  <c r="F26" i="8"/>
  <c r="B26" i="8"/>
  <c r="D25" i="8"/>
  <c r="F24" i="8"/>
  <c r="B24" i="8"/>
  <c r="D23" i="8"/>
  <c r="F22" i="8"/>
  <c r="B22" i="8"/>
  <c r="D21" i="8"/>
  <c r="F20" i="8"/>
  <c r="B20" i="8"/>
  <c r="D19" i="8"/>
  <c r="F18" i="8"/>
  <c r="B18" i="8"/>
  <c r="D17" i="8"/>
  <c r="F16" i="8"/>
  <c r="B16" i="8"/>
  <c r="D15" i="8"/>
  <c r="F14" i="8"/>
  <c r="B14" i="8"/>
  <c r="D13" i="8"/>
  <c r="F12" i="8"/>
  <c r="B12" i="8"/>
  <c r="D11" i="8"/>
  <c r="F10" i="8"/>
  <c r="B10" i="8"/>
  <c r="D9" i="8"/>
  <c r="F8" i="8"/>
  <c r="B8" i="8"/>
  <c r="D7" i="8"/>
  <c r="E46" i="8"/>
  <c r="G45" i="8"/>
  <c r="C45" i="8"/>
  <c r="E44" i="8"/>
  <c r="G43" i="8"/>
  <c r="C43" i="8"/>
  <c r="E42" i="8"/>
  <c r="G41" i="8"/>
  <c r="C41" i="8"/>
  <c r="E40" i="8"/>
  <c r="G39" i="8"/>
  <c r="C39" i="8"/>
  <c r="E38" i="8"/>
  <c r="G37" i="8"/>
  <c r="C37" i="8"/>
  <c r="E36" i="8"/>
  <c r="G35" i="8"/>
  <c r="C35" i="8"/>
  <c r="E34" i="8"/>
  <c r="G33" i="8"/>
  <c r="C33" i="8"/>
  <c r="E32" i="8"/>
  <c r="G31" i="8"/>
  <c r="C31" i="8"/>
  <c r="E30" i="8"/>
  <c r="C7" i="9"/>
  <c r="C8" i="9"/>
  <c r="B9" i="9"/>
  <c r="G9" i="9"/>
  <c r="G10" i="9"/>
  <c r="F11" i="9"/>
  <c r="E12" i="9"/>
  <c r="E13" i="9"/>
  <c r="D14" i="9"/>
  <c r="C15" i="9"/>
  <c r="C16" i="9"/>
  <c r="B17" i="9"/>
  <c r="G17" i="9"/>
  <c r="G18" i="9"/>
  <c r="F19" i="9"/>
  <c r="E20" i="9"/>
  <c r="E21" i="9"/>
  <c r="D22" i="9"/>
  <c r="C23" i="9"/>
  <c r="C24" i="9"/>
  <c r="B25" i="9"/>
  <c r="G25" i="9"/>
  <c r="G26" i="9"/>
  <c r="F27" i="9"/>
  <c r="E28" i="9"/>
  <c r="E29" i="9"/>
  <c r="D30" i="9"/>
  <c r="F31" i="9"/>
  <c r="B33" i="9"/>
  <c r="D34" i="9"/>
  <c r="F35" i="9"/>
  <c r="B37" i="9"/>
  <c r="D38" i="9"/>
  <c r="F39" i="9"/>
  <c r="B41" i="9"/>
  <c r="D42" i="9"/>
  <c r="F43" i="9"/>
  <c r="B45" i="9"/>
  <c r="D46" i="9"/>
  <c r="E7" i="9"/>
  <c r="D8" i="9"/>
  <c r="C9" i="9"/>
  <c r="C10" i="9"/>
  <c r="B11" i="9"/>
  <c r="G11" i="9"/>
  <c r="G12" i="9"/>
  <c r="F13" i="9"/>
  <c r="E14" i="9"/>
  <c r="E15" i="9"/>
  <c r="D16" i="9"/>
  <c r="C17" i="9"/>
  <c r="C18" i="9"/>
  <c r="B19" i="9"/>
  <c r="G19" i="9"/>
  <c r="G20" i="9"/>
  <c r="F21" i="9"/>
  <c r="E22" i="9"/>
  <c r="E23" i="9"/>
  <c r="D24" i="9"/>
  <c r="C25" i="9"/>
  <c r="C26" i="9"/>
  <c r="B27" i="9"/>
  <c r="G27" i="9"/>
  <c r="G28" i="9"/>
  <c r="F29" i="9"/>
  <c r="G30" i="9"/>
  <c r="C32" i="9"/>
  <c r="E33" i="9"/>
  <c r="G34" i="9"/>
  <c r="C36" i="9"/>
  <c r="E37" i="9"/>
  <c r="G38" i="9"/>
  <c r="C40" i="9"/>
  <c r="E41" i="9"/>
  <c r="G42" i="9"/>
  <c r="C44" i="9"/>
  <c r="E45" i="9"/>
  <c r="E30" i="9"/>
  <c r="C31" i="9"/>
  <c r="G31" i="9"/>
  <c r="E32" i="9"/>
  <c r="C33" i="9"/>
  <c r="G33" i="9"/>
  <c r="E34" i="9"/>
  <c r="C35" i="9"/>
  <c r="G35" i="9"/>
  <c r="E36" i="9"/>
  <c r="C37" i="9"/>
  <c r="G37" i="9"/>
  <c r="E38" i="9"/>
  <c r="C39" i="9"/>
  <c r="G39" i="9"/>
  <c r="E40" i="9"/>
  <c r="C41" i="9"/>
  <c r="G41" i="9"/>
  <c r="E42" i="9"/>
  <c r="C43" i="9"/>
  <c r="G43" i="9"/>
  <c r="E44" i="9"/>
  <c r="C45" i="9"/>
  <c r="G45" i="9"/>
  <c r="E46" i="9"/>
  <c r="D7" i="9"/>
  <c r="B8" i="9"/>
  <c r="F8" i="9"/>
  <c r="D9" i="9"/>
  <c r="B10" i="9"/>
  <c r="F10" i="9"/>
  <c r="D11" i="9"/>
  <c r="B12" i="9"/>
  <c r="F12" i="9"/>
  <c r="D13" i="9"/>
  <c r="B14" i="9"/>
  <c r="F14" i="9"/>
  <c r="D15" i="9"/>
  <c r="B16" i="9"/>
  <c r="F16" i="9"/>
  <c r="D17" i="9"/>
  <c r="B18" i="9"/>
  <c r="F18" i="9"/>
  <c r="D19" i="9"/>
  <c r="B20" i="9"/>
  <c r="F20" i="9"/>
  <c r="D21" i="9"/>
  <c r="B22" i="9"/>
  <c r="F22" i="9"/>
  <c r="D23" i="9"/>
  <c r="B24" i="9"/>
  <c r="F24" i="9"/>
  <c r="D25" i="9"/>
  <c r="B26" i="9"/>
  <c r="F26" i="9"/>
  <c r="D27" i="9"/>
  <c r="B28" i="9"/>
  <c r="F28" i="9"/>
  <c r="D29" i="9"/>
  <c r="B30" i="9"/>
  <c r="F30" i="9"/>
  <c r="D31" i="9"/>
  <c r="B32" i="9"/>
  <c r="F32" i="9"/>
  <c r="D33" i="9"/>
  <c r="B34" i="9"/>
  <c r="F34" i="9"/>
  <c r="D35" i="9"/>
  <c r="B36" i="9"/>
  <c r="F36" i="9"/>
  <c r="D37" i="9"/>
  <c r="B38" i="9"/>
  <c r="F38" i="9"/>
  <c r="D39" i="9"/>
  <c r="B40" i="9"/>
  <c r="F40" i="9"/>
  <c r="D41" i="9"/>
  <c r="B42" i="9"/>
  <c r="F42" i="9"/>
  <c r="D43" i="9"/>
  <c r="B44" i="9"/>
  <c r="F44" i="9"/>
  <c r="D45" i="9"/>
  <c r="B46" i="9"/>
  <c r="F11" i="11" l="1"/>
  <c r="Q12" i="11"/>
  <c r="R12" i="11" s="1"/>
  <c r="O13" i="11" s="1"/>
  <c r="P13" i="11" s="1"/>
  <c r="S12" i="11"/>
  <c r="U12" i="11" s="1"/>
  <c r="V12" i="11" s="1"/>
  <c r="E12" i="11"/>
  <c r="G12" i="11" s="1"/>
  <c r="H12" i="11" s="1"/>
  <c r="B13" i="11"/>
  <c r="AO10" i="11"/>
  <c r="AN10" i="11"/>
  <c r="AF14" i="11"/>
  <c r="AG14" i="11" s="1"/>
  <c r="AH13" i="11"/>
  <c r="X10" i="11"/>
  <c r="Y10" i="11" s="1"/>
  <c r="Z10" i="11" s="1"/>
  <c r="T11" i="11"/>
  <c r="I11" i="11"/>
  <c r="J10" i="11"/>
  <c r="AG10" i="6"/>
  <c r="AH10" i="6" s="1"/>
  <c r="P10" i="6"/>
  <c r="D10" i="6"/>
  <c r="C11" i="6" s="1"/>
  <c r="D11" i="6" s="1"/>
  <c r="C12" i="6" s="1"/>
  <c r="D12" i="6" s="1"/>
  <c r="C13" i="6" s="1"/>
  <c r="D13" i="6" s="1"/>
  <c r="C14" i="6" s="1"/>
  <c r="D14" i="6" s="1"/>
  <c r="C15" i="6" s="1"/>
  <c r="D15" i="6" s="1"/>
  <c r="C16" i="6" s="1"/>
  <c r="D16" i="6" s="1"/>
  <c r="C17" i="6" s="1"/>
  <c r="D17" i="6" s="1"/>
  <c r="C18" i="6" s="1"/>
  <c r="D18" i="6" s="1"/>
  <c r="C19" i="6" s="1"/>
  <c r="D19" i="6" s="1"/>
  <c r="C20" i="6" s="1"/>
  <c r="D20" i="6" s="1"/>
  <c r="C21" i="6" s="1"/>
  <c r="D21" i="6" s="1"/>
  <c r="C22" i="6" s="1"/>
  <c r="D22" i="6" s="1"/>
  <c r="C23" i="6" s="1"/>
  <c r="D23" i="6" s="1"/>
  <c r="C24" i="6" s="1"/>
  <c r="D24" i="6" s="1"/>
  <c r="C25" i="6" s="1"/>
  <c r="D25" i="6" s="1"/>
  <c r="C26" i="6" s="1"/>
  <c r="D26" i="6" s="1"/>
  <c r="C27" i="6" s="1"/>
  <c r="D27" i="6" s="1"/>
  <c r="C28" i="6" s="1"/>
  <c r="D28" i="6" s="1"/>
  <c r="C29" i="6" s="1"/>
  <c r="D29" i="6" s="1"/>
  <c r="C30" i="6" s="1"/>
  <c r="D30" i="6" s="1"/>
  <c r="C31" i="6" s="1"/>
  <c r="D31" i="6" s="1"/>
  <c r="C32" i="6" s="1"/>
  <c r="D32" i="6" s="1"/>
  <c r="C33" i="6" s="1"/>
  <c r="D33" i="6" s="1"/>
  <c r="C34" i="6" s="1"/>
  <c r="D34" i="6" s="1"/>
  <c r="C35" i="6" s="1"/>
  <c r="D35" i="6" s="1"/>
  <c r="C36" i="6" s="1"/>
  <c r="D36" i="6" s="1"/>
  <c r="C37" i="6" s="1"/>
  <c r="D37" i="6" s="1"/>
  <c r="C38" i="6" s="1"/>
  <c r="D38" i="6" s="1"/>
  <c r="C39" i="6" s="1"/>
  <c r="D39" i="6" s="1"/>
  <c r="C40" i="6" s="1"/>
  <c r="D40" i="6" s="1"/>
  <c r="C41" i="6" s="1"/>
  <c r="D41" i="6" s="1"/>
  <c r="C42" i="6" s="1"/>
  <c r="D42" i="6" s="1"/>
  <c r="C43" i="6" s="1"/>
  <c r="D43" i="6" s="1"/>
  <c r="C44" i="6" s="1"/>
  <c r="D44" i="6" s="1"/>
  <c r="C45" i="6" s="1"/>
  <c r="D45" i="6" s="1"/>
  <c r="C46" i="6" s="1"/>
  <c r="D46" i="6" s="1"/>
  <c r="C47" i="6" s="1"/>
  <c r="D47" i="6" s="1"/>
  <c r="C48" i="6" s="1"/>
  <c r="D48" i="6" s="1"/>
  <c r="C49" i="6" s="1"/>
  <c r="D49" i="6" s="1"/>
  <c r="B10" i="6"/>
  <c r="B11" i="6" s="1"/>
  <c r="S11" i="6" s="1"/>
  <c r="T12" i="11" l="1"/>
  <c r="F12" i="11"/>
  <c r="Q13" i="11"/>
  <c r="R13" i="11" s="1"/>
  <c r="O14" i="11" s="1"/>
  <c r="P14" i="11" s="1"/>
  <c r="W11" i="11"/>
  <c r="AA10" i="11"/>
  <c r="AF15" i="11"/>
  <c r="AG15" i="11" s="1"/>
  <c r="AH14" i="11"/>
  <c r="AR10" i="11"/>
  <c r="F5" i="11"/>
  <c r="E13" i="11"/>
  <c r="G13" i="11" s="1"/>
  <c r="H13" i="11" s="1"/>
  <c r="S13" i="11"/>
  <c r="U13" i="11" s="1"/>
  <c r="V13" i="11" s="1"/>
  <c r="B14" i="11"/>
  <c r="K10" i="11"/>
  <c r="F3" i="11"/>
  <c r="J11" i="11"/>
  <c r="K11" i="11" s="1"/>
  <c r="I12" i="11"/>
  <c r="T13" i="11"/>
  <c r="AP10" i="11"/>
  <c r="AQ10" i="11"/>
  <c r="AI11" i="11" s="1"/>
  <c r="E10" i="6"/>
  <c r="F10" i="6" s="1"/>
  <c r="B12" i="6"/>
  <c r="S12" i="6" s="1"/>
  <c r="E11" i="6"/>
  <c r="G11" i="6" s="1"/>
  <c r="H11" i="6" s="1"/>
  <c r="AI10" i="6"/>
  <c r="Q10" i="6"/>
  <c r="S10" i="6"/>
  <c r="AF11" i="6"/>
  <c r="AG11" i="6" s="1"/>
  <c r="Q14" i="11" l="1"/>
  <c r="R14" i="11" s="1"/>
  <c r="O15" i="11" s="1"/>
  <c r="P15" i="11" s="1"/>
  <c r="L10" i="11"/>
  <c r="M10" i="11" s="1"/>
  <c r="N10" i="11" s="1"/>
  <c r="H3" i="11" s="1"/>
  <c r="AF16" i="11"/>
  <c r="AG16" i="11" s="1"/>
  <c r="AH15" i="11"/>
  <c r="E14" i="11"/>
  <c r="G14" i="11" s="1"/>
  <c r="H14" i="11" s="1"/>
  <c r="S14" i="11"/>
  <c r="U14" i="11" s="1"/>
  <c r="V14" i="11" s="1"/>
  <c r="B15" i="11"/>
  <c r="AK11" i="11"/>
  <c r="AL11" i="11" s="1"/>
  <c r="AM11" i="11" s="1"/>
  <c r="AJ11" i="11"/>
  <c r="L11" i="11"/>
  <c r="M11" i="11" s="1"/>
  <c r="N11" i="11" s="1"/>
  <c r="AS10" i="11"/>
  <c r="AT10" i="11" s="1"/>
  <c r="AU10" i="11" s="1"/>
  <c r="AV10" i="11" s="1"/>
  <c r="H5" i="11" s="1"/>
  <c r="AB10" i="11"/>
  <c r="F4" i="11"/>
  <c r="I13" i="11"/>
  <c r="J12" i="11"/>
  <c r="K12" i="11" s="1"/>
  <c r="F13" i="11"/>
  <c r="F14" i="11" s="1"/>
  <c r="X11" i="11"/>
  <c r="Y11" i="11" s="1"/>
  <c r="Z11" i="11" s="1"/>
  <c r="G10" i="6"/>
  <c r="H10" i="6" s="1"/>
  <c r="I10" i="6" s="1"/>
  <c r="I11" i="6" s="1"/>
  <c r="R10" i="6"/>
  <c r="O11" i="6" s="1"/>
  <c r="P11" i="6" s="1"/>
  <c r="Q11" i="6" s="1"/>
  <c r="AK10" i="6"/>
  <c r="AL10" i="6" s="1"/>
  <c r="AM10" i="6" s="1"/>
  <c r="AJ10" i="6"/>
  <c r="E12" i="6"/>
  <c r="G12" i="6" s="1"/>
  <c r="H12" i="6" s="1"/>
  <c r="B13" i="6"/>
  <c r="S13" i="6" s="1"/>
  <c r="AF12" i="6"/>
  <c r="AG12" i="6" s="1"/>
  <c r="AH11" i="6"/>
  <c r="J10" i="6"/>
  <c r="K10" i="6" s="1"/>
  <c r="T10" i="6"/>
  <c r="U10" i="6"/>
  <c r="V10" i="6" s="1"/>
  <c r="F11" i="6"/>
  <c r="Q15" i="11" l="1"/>
  <c r="R15" i="11" s="1"/>
  <c r="O16" i="11" s="1"/>
  <c r="P16" i="11" s="1"/>
  <c r="AN11" i="11"/>
  <c r="AR11" i="11" s="1"/>
  <c r="AO11" i="11"/>
  <c r="AC10" i="11"/>
  <c r="AD10" i="11" s="1"/>
  <c r="AE10" i="11" s="1"/>
  <c r="H4" i="11" s="1"/>
  <c r="S15" i="11"/>
  <c r="U15" i="11" s="1"/>
  <c r="V15" i="11" s="1"/>
  <c r="B16" i="11"/>
  <c r="E15" i="11"/>
  <c r="G15" i="11" s="1"/>
  <c r="H15" i="11" s="1"/>
  <c r="T14" i="11"/>
  <c r="AF17" i="11"/>
  <c r="AG17" i="11" s="1"/>
  <c r="AH16" i="11"/>
  <c r="AA11" i="11"/>
  <c r="AB11" i="11" s="1"/>
  <c r="W12" i="11"/>
  <c r="L12" i="11"/>
  <c r="M12" i="11" s="1"/>
  <c r="N12" i="11" s="1"/>
  <c r="I14" i="11"/>
  <c r="J13" i="11"/>
  <c r="K13" i="11" s="1"/>
  <c r="F12" i="6"/>
  <c r="W10" i="6"/>
  <c r="R11" i="6"/>
  <c r="O12" i="6" s="1"/>
  <c r="P12" i="6" s="1"/>
  <c r="Q12" i="6" s="1"/>
  <c r="R12" i="6" s="1"/>
  <c r="O13" i="6" s="1"/>
  <c r="P13" i="6" s="1"/>
  <c r="I12" i="6"/>
  <c r="J11" i="6"/>
  <c r="K11" i="6" s="1"/>
  <c r="AO10" i="6"/>
  <c r="AN10" i="6"/>
  <c r="AR10" i="6" s="1"/>
  <c r="E13" i="6"/>
  <c r="G13" i="6" s="1"/>
  <c r="H13" i="6" s="1"/>
  <c r="B14" i="6"/>
  <c r="S14" i="6" s="1"/>
  <c r="L10" i="6"/>
  <c r="M10" i="6" s="1"/>
  <c r="N10" i="6" s="1"/>
  <c r="AH12" i="6"/>
  <c r="AF13" i="6"/>
  <c r="AG13" i="6" s="1"/>
  <c r="Q16" i="11" l="1"/>
  <c r="R16" i="11" s="1"/>
  <c r="O17" i="11" s="1"/>
  <c r="P17" i="11" s="1"/>
  <c r="AF18" i="11"/>
  <c r="AG18" i="11" s="1"/>
  <c r="AH17" i="11"/>
  <c r="S16" i="11"/>
  <c r="U16" i="11" s="1"/>
  <c r="V16" i="11" s="1"/>
  <c r="E16" i="11"/>
  <c r="G16" i="11" s="1"/>
  <c r="H16" i="11" s="1"/>
  <c r="B17" i="11"/>
  <c r="F15" i="11"/>
  <c r="J14" i="11"/>
  <c r="K14" i="11" s="1"/>
  <c r="I15" i="11"/>
  <c r="AQ11" i="11"/>
  <c r="AI12" i="11" s="1"/>
  <c r="AP11" i="11"/>
  <c r="AS11" i="11" s="1"/>
  <c r="AT11" i="11" s="1"/>
  <c r="AU11" i="11" s="1"/>
  <c r="AV11" i="11" s="1"/>
  <c r="L13" i="11"/>
  <c r="M13" i="11" s="1"/>
  <c r="N13" i="11" s="1"/>
  <c r="X12" i="11"/>
  <c r="Y12" i="11" s="1"/>
  <c r="Z12" i="11" s="1"/>
  <c r="AC11" i="11"/>
  <c r="AD11" i="11" s="1"/>
  <c r="AE11" i="11" s="1"/>
  <c r="T15" i="11"/>
  <c r="T16" i="11" s="1"/>
  <c r="L11" i="6"/>
  <c r="M11" i="6" s="1"/>
  <c r="N11" i="6" s="1"/>
  <c r="AH13" i="6"/>
  <c r="AF14" i="6"/>
  <c r="AG14" i="6" s="1"/>
  <c r="B15" i="6"/>
  <c r="S15" i="6" s="1"/>
  <c r="E14" i="6"/>
  <c r="G14" i="6" s="1"/>
  <c r="H14" i="6" s="1"/>
  <c r="I13" i="6"/>
  <c r="J12" i="6"/>
  <c r="K12" i="6" s="1"/>
  <c r="AP10" i="6"/>
  <c r="AQ10" i="6"/>
  <c r="AI11" i="6" s="1"/>
  <c r="Q13" i="6"/>
  <c r="R13" i="6" s="1"/>
  <c r="O14" i="6" s="1"/>
  <c r="P14" i="6" s="1"/>
  <c r="F13" i="6"/>
  <c r="F16" i="11" l="1"/>
  <c r="Q17" i="11"/>
  <c r="R17" i="11" s="1"/>
  <c r="O18" i="11" s="1"/>
  <c r="P18" i="11" s="1"/>
  <c r="E17" i="11"/>
  <c r="G17" i="11" s="1"/>
  <c r="H17" i="11" s="1"/>
  <c r="S17" i="11"/>
  <c r="U17" i="11" s="1"/>
  <c r="V17" i="11" s="1"/>
  <c r="B18" i="11"/>
  <c r="J15" i="11"/>
  <c r="K15" i="11" s="1"/>
  <c r="I16" i="11"/>
  <c r="AF19" i="11"/>
  <c r="AG19" i="11" s="1"/>
  <c r="AH18" i="11"/>
  <c r="W13" i="11"/>
  <c r="AA12" i="11"/>
  <c r="AB12" i="11" s="1"/>
  <c r="L14" i="11"/>
  <c r="M14" i="11" s="1"/>
  <c r="N14" i="11" s="1"/>
  <c r="AK12" i="11"/>
  <c r="AL12" i="11" s="1"/>
  <c r="AM12" i="11" s="1"/>
  <c r="AJ12" i="11"/>
  <c r="F14" i="6"/>
  <c r="L12" i="6"/>
  <c r="M12" i="6" s="1"/>
  <c r="N12" i="6" s="1"/>
  <c r="I14" i="6"/>
  <c r="J13" i="6"/>
  <c r="K13" i="6" s="1"/>
  <c r="B16" i="6"/>
  <c r="S16" i="6" s="1"/>
  <c r="E15" i="6"/>
  <c r="G15" i="6" s="1"/>
  <c r="H15" i="6" s="1"/>
  <c r="U11" i="6"/>
  <c r="V11" i="6" s="1"/>
  <c r="T11" i="6"/>
  <c r="Q14" i="6"/>
  <c r="R14" i="6" s="1"/>
  <c r="O15" i="6" s="1"/>
  <c r="P15" i="6" s="1"/>
  <c r="AH14" i="6"/>
  <c r="AF15" i="6"/>
  <c r="AG15" i="6" s="1"/>
  <c r="AK11" i="6"/>
  <c r="AL11" i="6" s="1"/>
  <c r="AM11" i="6" s="1"/>
  <c r="AJ11" i="6"/>
  <c r="AS10" i="6"/>
  <c r="AT10" i="6" s="1"/>
  <c r="AU10" i="6" s="1"/>
  <c r="AV10" i="6" s="1"/>
  <c r="T17" i="11" l="1"/>
  <c r="F17" i="11"/>
  <c r="Q18" i="11"/>
  <c r="R18" i="11" s="1"/>
  <c r="O19" i="11" s="1"/>
  <c r="P19" i="11" s="1"/>
  <c r="AC12" i="11"/>
  <c r="AD12" i="11" s="1"/>
  <c r="AE12" i="11" s="1"/>
  <c r="I17" i="11"/>
  <c r="J16" i="11"/>
  <c r="K16" i="11" s="1"/>
  <c r="X13" i="11"/>
  <c r="Y13" i="11" s="1"/>
  <c r="Z13" i="11" s="1"/>
  <c r="L15" i="11"/>
  <c r="M15" i="11" s="1"/>
  <c r="N15" i="11" s="1"/>
  <c r="AN12" i="11"/>
  <c r="AR12" i="11" s="1"/>
  <c r="AO12" i="11"/>
  <c r="E18" i="11"/>
  <c r="G18" i="11" s="1"/>
  <c r="H18" i="11" s="1"/>
  <c r="S18" i="11"/>
  <c r="U18" i="11" s="1"/>
  <c r="V18" i="11" s="1"/>
  <c r="B19" i="11"/>
  <c r="AF20" i="11"/>
  <c r="AG20" i="11" s="1"/>
  <c r="AH19" i="11"/>
  <c r="F15" i="6"/>
  <c r="Q15" i="6"/>
  <c r="R15" i="6" s="1"/>
  <c r="O16" i="6" s="1"/>
  <c r="P16" i="6" s="1"/>
  <c r="I15" i="6"/>
  <c r="J14" i="6"/>
  <c r="K14" i="6" s="1"/>
  <c r="AF16" i="6"/>
  <c r="AG16" i="6" s="1"/>
  <c r="AH15" i="6"/>
  <c r="E16" i="6"/>
  <c r="G16" i="6" s="1"/>
  <c r="H16" i="6" s="1"/>
  <c r="B17" i="6"/>
  <c r="S17" i="6" s="1"/>
  <c r="AO11" i="6"/>
  <c r="AN11" i="6"/>
  <c r="AR11" i="6" s="1"/>
  <c r="L13" i="6"/>
  <c r="M13" i="6" s="1"/>
  <c r="N13" i="6" s="1"/>
  <c r="T18" i="11" l="1"/>
  <c r="Q19" i="11"/>
  <c r="R19" i="11" s="1"/>
  <c r="O20" i="11" s="1"/>
  <c r="P20" i="11" s="1"/>
  <c r="S19" i="11"/>
  <c r="U19" i="11" s="1"/>
  <c r="V19" i="11" s="1"/>
  <c r="E19" i="11"/>
  <c r="G19" i="11" s="1"/>
  <c r="H19" i="11" s="1"/>
  <c r="B20" i="11"/>
  <c r="AQ12" i="11"/>
  <c r="AI13" i="11" s="1"/>
  <c r="AP12" i="11"/>
  <c r="L16" i="11"/>
  <c r="M16" i="11" s="1"/>
  <c r="N16" i="11" s="1"/>
  <c r="F18" i="11"/>
  <c r="W14" i="11"/>
  <c r="AA13" i="11"/>
  <c r="AB13" i="11" s="1"/>
  <c r="I18" i="11"/>
  <c r="J17" i="11"/>
  <c r="K17" i="11" s="1"/>
  <c r="AF21" i="11"/>
  <c r="AG21" i="11" s="1"/>
  <c r="AH20" i="11"/>
  <c r="F16" i="6"/>
  <c r="L14" i="6"/>
  <c r="M14" i="6" s="1"/>
  <c r="N14" i="6" s="1"/>
  <c r="AQ11" i="6"/>
  <c r="AI12" i="6" s="1"/>
  <c r="AP11" i="6"/>
  <c r="AS11" i="6" s="1"/>
  <c r="AT11" i="6" s="1"/>
  <c r="AU11" i="6" s="1"/>
  <c r="AV11" i="6" s="1"/>
  <c r="I16" i="6"/>
  <c r="J15" i="6"/>
  <c r="K15" i="6" s="1"/>
  <c r="E17" i="6"/>
  <c r="G17" i="6" s="1"/>
  <c r="H17" i="6" s="1"/>
  <c r="B18" i="6"/>
  <c r="S18" i="6" s="1"/>
  <c r="Q16" i="6"/>
  <c r="R16" i="6" s="1"/>
  <c r="O17" i="6" s="1"/>
  <c r="AH16" i="6"/>
  <c r="AF17" i="6"/>
  <c r="AG17" i="6" s="1"/>
  <c r="T19" i="11" l="1"/>
  <c r="F19" i="11"/>
  <c r="Q20" i="11"/>
  <c r="R20" i="11" s="1"/>
  <c r="O21" i="11" s="1"/>
  <c r="P21" i="11" s="1"/>
  <c r="AF22" i="11"/>
  <c r="AG22" i="11" s="1"/>
  <c r="AH21" i="11"/>
  <c r="AC13" i="11"/>
  <c r="AD13" i="11" s="1"/>
  <c r="AE13" i="11" s="1"/>
  <c r="AK13" i="11"/>
  <c r="AL13" i="11" s="1"/>
  <c r="AM13" i="11" s="1"/>
  <c r="AJ13" i="11"/>
  <c r="AS12" i="11"/>
  <c r="AT12" i="11" s="1"/>
  <c r="AU12" i="11" s="1"/>
  <c r="AV12" i="11" s="1"/>
  <c r="L17" i="11"/>
  <c r="M17" i="11" s="1"/>
  <c r="N17" i="11" s="1"/>
  <c r="X14" i="11"/>
  <c r="Y14" i="11" s="1"/>
  <c r="Z14" i="11" s="1"/>
  <c r="S20" i="11"/>
  <c r="U20" i="11" s="1"/>
  <c r="V20" i="11" s="1"/>
  <c r="E20" i="11"/>
  <c r="G20" i="11" s="1"/>
  <c r="H20" i="11" s="1"/>
  <c r="B21" i="11"/>
  <c r="J18" i="11"/>
  <c r="K18" i="11" s="1"/>
  <c r="I19" i="11"/>
  <c r="P17" i="6"/>
  <c r="Q17" i="6" s="1"/>
  <c r="AK12" i="6"/>
  <c r="AL12" i="6" s="1"/>
  <c r="AM12" i="6" s="1"/>
  <c r="AJ12" i="6"/>
  <c r="L15" i="6"/>
  <c r="M15" i="6" s="1"/>
  <c r="N15" i="6" s="1"/>
  <c r="U12" i="6"/>
  <c r="V12" i="6" s="1"/>
  <c r="T12" i="6"/>
  <c r="B19" i="6"/>
  <c r="S19" i="6" s="1"/>
  <c r="E18" i="6"/>
  <c r="G18" i="6" s="1"/>
  <c r="H18" i="6" s="1"/>
  <c r="I17" i="6"/>
  <c r="J16" i="6"/>
  <c r="K16" i="6" s="1"/>
  <c r="AH17" i="6"/>
  <c r="AF18" i="6"/>
  <c r="AG18" i="6" s="1"/>
  <c r="F17" i="6"/>
  <c r="Q21" i="11" l="1"/>
  <c r="R21" i="11" s="1"/>
  <c r="O22" i="11" s="1"/>
  <c r="P22" i="11" s="1"/>
  <c r="F20" i="11"/>
  <c r="AF23" i="11"/>
  <c r="AG23" i="11" s="1"/>
  <c r="AH22" i="11"/>
  <c r="W15" i="11"/>
  <c r="AA14" i="11"/>
  <c r="AB14" i="11" s="1"/>
  <c r="E21" i="11"/>
  <c r="G21" i="11" s="1"/>
  <c r="H21" i="11" s="1"/>
  <c r="S21" i="11"/>
  <c r="U21" i="11" s="1"/>
  <c r="V21" i="11" s="1"/>
  <c r="B22" i="11"/>
  <c r="J19" i="11"/>
  <c r="K19" i="11" s="1"/>
  <c r="I20" i="11"/>
  <c r="L18" i="11"/>
  <c r="M18" i="11" s="1"/>
  <c r="N18" i="11" s="1"/>
  <c r="T20" i="11"/>
  <c r="AO13" i="11"/>
  <c r="AN13" i="11"/>
  <c r="AR13" i="11" s="1"/>
  <c r="R17" i="6"/>
  <c r="O18" i="6" s="1"/>
  <c r="P18" i="6" s="1"/>
  <c r="Q18" i="6" s="1"/>
  <c r="AH18" i="6"/>
  <c r="AF19" i="6"/>
  <c r="AG19" i="6" s="1"/>
  <c r="L16" i="6"/>
  <c r="M16" i="6" s="1"/>
  <c r="N16" i="6" s="1"/>
  <c r="F18" i="6"/>
  <c r="I18" i="6"/>
  <c r="J17" i="6"/>
  <c r="K17" i="6" s="1"/>
  <c r="B20" i="6"/>
  <c r="S20" i="6" s="1"/>
  <c r="E19" i="6"/>
  <c r="G19" i="6" s="1"/>
  <c r="H19" i="6" s="1"/>
  <c r="AN12" i="6"/>
  <c r="AR12" i="6" s="1"/>
  <c r="AO12" i="6"/>
  <c r="T21" i="11" l="1"/>
  <c r="Q22" i="11"/>
  <c r="R22" i="11" s="1"/>
  <c r="O23" i="11" s="1"/>
  <c r="P23" i="11" s="1"/>
  <c r="I21" i="11"/>
  <c r="J20" i="11"/>
  <c r="K20" i="11" s="1"/>
  <c r="AF24" i="11"/>
  <c r="AG24" i="11" s="1"/>
  <c r="AH23" i="11"/>
  <c r="L19" i="11"/>
  <c r="M19" i="11" s="1"/>
  <c r="N19" i="11" s="1"/>
  <c r="AC14" i="11"/>
  <c r="AD14" i="11" s="1"/>
  <c r="AE14" i="11" s="1"/>
  <c r="F21" i="11"/>
  <c r="E22" i="11"/>
  <c r="G22" i="11" s="1"/>
  <c r="H22" i="11" s="1"/>
  <c r="S22" i="11"/>
  <c r="U22" i="11" s="1"/>
  <c r="V22" i="11" s="1"/>
  <c r="B23" i="11"/>
  <c r="X15" i="11"/>
  <c r="Y15" i="11"/>
  <c r="Z15" i="11" s="1"/>
  <c r="AQ13" i="11"/>
  <c r="AI14" i="11" s="1"/>
  <c r="AP13" i="11"/>
  <c r="F19" i="6"/>
  <c r="R18" i="6"/>
  <c r="O19" i="6" s="1"/>
  <c r="P19" i="6" s="1"/>
  <c r="Q19" i="6" s="1"/>
  <c r="AQ12" i="6"/>
  <c r="AI13" i="6" s="1"/>
  <c r="AP12" i="6"/>
  <c r="I19" i="6"/>
  <c r="J18" i="6"/>
  <c r="K18" i="6" s="1"/>
  <c r="AF20" i="6"/>
  <c r="AG20" i="6" s="1"/>
  <c r="AH19" i="6"/>
  <c r="E20" i="6"/>
  <c r="G20" i="6" s="1"/>
  <c r="H20" i="6" s="1"/>
  <c r="B21" i="6"/>
  <c r="S21" i="6" s="1"/>
  <c r="L17" i="6"/>
  <c r="M17" i="6" s="1"/>
  <c r="N17" i="6" s="1"/>
  <c r="F22" i="11" l="1"/>
  <c r="Q23" i="11"/>
  <c r="R23" i="11" s="1"/>
  <c r="O24" i="11" s="1"/>
  <c r="P24" i="11" s="1"/>
  <c r="L20" i="11"/>
  <c r="M20" i="11" s="1"/>
  <c r="N20" i="11" s="1"/>
  <c r="AK14" i="11"/>
  <c r="AL14" i="11" s="1"/>
  <c r="AM14" i="11" s="1"/>
  <c r="AJ14" i="11"/>
  <c r="T22" i="11"/>
  <c r="I22" i="11"/>
  <c r="J21" i="11"/>
  <c r="K21" i="11" s="1"/>
  <c r="S23" i="11"/>
  <c r="U23" i="11" s="1"/>
  <c r="V23" i="11" s="1"/>
  <c r="E23" i="11"/>
  <c r="G23" i="11" s="1"/>
  <c r="H23" i="11" s="1"/>
  <c r="B24" i="11"/>
  <c r="AA15" i="11"/>
  <c r="AB15" i="11" s="1"/>
  <c r="W16" i="11"/>
  <c r="AS13" i="11"/>
  <c r="AT13" i="11" s="1"/>
  <c r="AU13" i="11" s="1"/>
  <c r="AV13" i="11" s="1"/>
  <c r="AF25" i="11"/>
  <c r="AG25" i="11" s="1"/>
  <c r="AH24" i="11"/>
  <c r="F20" i="6"/>
  <c r="R19" i="6"/>
  <c r="O20" i="6" s="1"/>
  <c r="P20" i="6" s="1"/>
  <c r="Q20" i="6" s="1"/>
  <c r="R20" i="6" s="1"/>
  <c r="O21" i="6" s="1"/>
  <c r="P21" i="6" s="1"/>
  <c r="U13" i="6"/>
  <c r="V13" i="6" s="1"/>
  <c r="T13" i="6"/>
  <c r="AH20" i="6"/>
  <c r="AF21" i="6"/>
  <c r="AG21" i="6" s="1"/>
  <c r="AK13" i="6"/>
  <c r="AL13" i="6" s="1"/>
  <c r="AM13" i="6" s="1"/>
  <c r="AJ13" i="6"/>
  <c r="AS12" i="6"/>
  <c r="AT12" i="6" s="1"/>
  <c r="AU12" i="6" s="1"/>
  <c r="AV12" i="6" s="1"/>
  <c r="L18" i="6"/>
  <c r="M18" i="6" s="1"/>
  <c r="N18" i="6" s="1"/>
  <c r="E21" i="6"/>
  <c r="G21" i="6" s="1"/>
  <c r="H21" i="6" s="1"/>
  <c r="B22" i="6"/>
  <c r="S22" i="6" s="1"/>
  <c r="I20" i="6"/>
  <c r="J19" i="6"/>
  <c r="K19" i="6" s="1"/>
  <c r="F23" i="11" l="1"/>
  <c r="Q24" i="11"/>
  <c r="R24" i="11" s="1"/>
  <c r="O25" i="11" s="1"/>
  <c r="P25" i="11" s="1"/>
  <c r="AC15" i="11"/>
  <c r="AD15" i="11" s="1"/>
  <c r="AE15" i="11" s="1"/>
  <c r="S24" i="11"/>
  <c r="U24" i="11" s="1"/>
  <c r="V24" i="11" s="1"/>
  <c r="E24" i="11"/>
  <c r="G24" i="11" s="1"/>
  <c r="H24" i="11" s="1"/>
  <c r="B25" i="11"/>
  <c r="L21" i="11"/>
  <c r="M21" i="11" s="1"/>
  <c r="N21" i="11" s="1"/>
  <c r="AO14" i="11"/>
  <c r="AN14" i="11"/>
  <c r="AR14" i="11" s="1"/>
  <c r="J22" i="11"/>
  <c r="K22" i="11" s="1"/>
  <c r="I23" i="11"/>
  <c r="AF26" i="11"/>
  <c r="AG26" i="11" s="1"/>
  <c r="AH25" i="11"/>
  <c r="X16" i="11"/>
  <c r="Y16" i="11" s="1"/>
  <c r="Z16" i="11" s="1"/>
  <c r="T23" i="11"/>
  <c r="AO13" i="6"/>
  <c r="AN13" i="6"/>
  <c r="AR13" i="6" s="1"/>
  <c r="Q21" i="6"/>
  <c r="AF22" i="6"/>
  <c r="AG22" i="6" s="1"/>
  <c r="AH21" i="6"/>
  <c r="B23" i="6"/>
  <c r="S23" i="6" s="1"/>
  <c r="E22" i="6"/>
  <c r="G22" i="6" s="1"/>
  <c r="H22" i="6" s="1"/>
  <c r="I21" i="6"/>
  <c r="J20" i="6"/>
  <c r="K20" i="6" s="1"/>
  <c r="F21" i="6"/>
  <c r="L19" i="6"/>
  <c r="M19" i="6" s="1"/>
  <c r="N19" i="6" s="1"/>
  <c r="T24" i="11" l="1"/>
  <c r="W17" i="11"/>
  <c r="AA16" i="11"/>
  <c r="AB16" i="11" s="1"/>
  <c r="R25" i="11"/>
  <c r="O26" i="11" s="1"/>
  <c r="P26" i="11" s="1"/>
  <c r="Q25" i="11"/>
  <c r="AF27" i="11"/>
  <c r="AG27" i="11" s="1"/>
  <c r="AH26" i="11"/>
  <c r="L22" i="11"/>
  <c r="M22" i="11" s="1"/>
  <c r="N22" i="11" s="1"/>
  <c r="J23" i="11"/>
  <c r="K23" i="11" s="1"/>
  <c r="I24" i="11"/>
  <c r="AQ14" i="11"/>
  <c r="AI15" i="11" s="1"/>
  <c r="AP14" i="11"/>
  <c r="AS14" i="11" s="1"/>
  <c r="AT14" i="11" s="1"/>
  <c r="AU14" i="11" s="1"/>
  <c r="AV14" i="11" s="1"/>
  <c r="E25" i="11"/>
  <c r="G25" i="11" s="1"/>
  <c r="H25" i="11" s="1"/>
  <c r="S25" i="11"/>
  <c r="U25" i="11" s="1"/>
  <c r="V25" i="11" s="1"/>
  <c r="B26" i="11"/>
  <c r="F24" i="11"/>
  <c r="R21" i="6"/>
  <c r="O22" i="6" s="1"/>
  <c r="P22" i="6" s="1"/>
  <c r="Q22" i="6" s="1"/>
  <c r="F22" i="6"/>
  <c r="AF23" i="6"/>
  <c r="AG23" i="6" s="1"/>
  <c r="AH22" i="6"/>
  <c r="I22" i="6"/>
  <c r="J21" i="6"/>
  <c r="K21" i="6" s="1"/>
  <c r="L20" i="6"/>
  <c r="M20" i="6" s="1"/>
  <c r="N20" i="6" s="1"/>
  <c r="E23" i="6"/>
  <c r="G23" i="6" s="1"/>
  <c r="H23" i="6" s="1"/>
  <c r="B24" i="6"/>
  <c r="S24" i="6" s="1"/>
  <c r="AQ13" i="6"/>
  <c r="AI14" i="6" s="1"/>
  <c r="AP13" i="6"/>
  <c r="AS13" i="6" s="1"/>
  <c r="AT13" i="6" s="1"/>
  <c r="AU13" i="6" s="1"/>
  <c r="AV13" i="6" s="1"/>
  <c r="F25" i="11" l="1"/>
  <c r="AK15" i="11"/>
  <c r="AL15" i="11" s="1"/>
  <c r="AM15" i="11" s="1"/>
  <c r="AJ15" i="11"/>
  <c r="AF28" i="11"/>
  <c r="AG28" i="11" s="1"/>
  <c r="AH27" i="11"/>
  <c r="Q26" i="11"/>
  <c r="R26" i="11" s="1"/>
  <c r="O27" i="11" s="1"/>
  <c r="P27" i="11" s="1"/>
  <c r="I25" i="11"/>
  <c r="J24" i="11"/>
  <c r="K24" i="11" s="1"/>
  <c r="T25" i="11"/>
  <c r="L23" i="11"/>
  <c r="M23" i="11" s="1"/>
  <c r="N23" i="11" s="1"/>
  <c r="AC16" i="11"/>
  <c r="AD16" i="11" s="1"/>
  <c r="AE16" i="11" s="1"/>
  <c r="E26" i="11"/>
  <c r="G26" i="11" s="1"/>
  <c r="H26" i="11" s="1"/>
  <c r="S26" i="11"/>
  <c r="U26" i="11" s="1"/>
  <c r="V26" i="11" s="1"/>
  <c r="B27" i="11"/>
  <c r="X17" i="11"/>
  <c r="Y17" i="11" s="1"/>
  <c r="Z17" i="11" s="1"/>
  <c r="R22" i="6"/>
  <c r="O23" i="6" s="1"/>
  <c r="P23" i="6" s="1"/>
  <c r="Q23" i="6" s="1"/>
  <c r="R23" i="6" s="1"/>
  <c r="O24" i="6" s="1"/>
  <c r="P24" i="6" s="1"/>
  <c r="U14" i="6"/>
  <c r="V14" i="6" s="1"/>
  <c r="T14" i="6"/>
  <c r="AK14" i="6"/>
  <c r="AL14" i="6" s="1"/>
  <c r="AM14" i="6" s="1"/>
  <c r="AJ14" i="6"/>
  <c r="L21" i="6"/>
  <c r="M21" i="6" s="1"/>
  <c r="N21" i="6" s="1"/>
  <c r="I23" i="6"/>
  <c r="J22" i="6"/>
  <c r="K22" i="6" s="1"/>
  <c r="AH23" i="6"/>
  <c r="AF24" i="6"/>
  <c r="AG24" i="6" s="1"/>
  <c r="E24" i="6"/>
  <c r="G24" i="6" s="1"/>
  <c r="H24" i="6" s="1"/>
  <c r="B25" i="6"/>
  <c r="S25" i="6" s="1"/>
  <c r="F23" i="6"/>
  <c r="I26" i="11" l="1"/>
  <c r="J25" i="11"/>
  <c r="K25" i="11" s="1"/>
  <c r="AF29" i="11"/>
  <c r="AG29" i="11" s="1"/>
  <c r="AH28" i="11"/>
  <c r="S27" i="11"/>
  <c r="U27" i="11" s="1"/>
  <c r="V27" i="11" s="1"/>
  <c r="E27" i="11"/>
  <c r="G27" i="11" s="1"/>
  <c r="H27" i="11" s="1"/>
  <c r="B28" i="11"/>
  <c r="F26" i="11"/>
  <c r="W18" i="11"/>
  <c r="AA17" i="11"/>
  <c r="AB17" i="11" s="1"/>
  <c r="Q27" i="11"/>
  <c r="R27" i="11" s="1"/>
  <c r="O28" i="11" s="1"/>
  <c r="P28" i="11" s="1"/>
  <c r="AO15" i="11"/>
  <c r="AN15" i="11"/>
  <c r="AR15" i="11" s="1"/>
  <c r="T26" i="11"/>
  <c r="T27" i="11" s="1"/>
  <c r="L24" i="11"/>
  <c r="M24" i="11" s="1"/>
  <c r="N24" i="11"/>
  <c r="F24" i="6"/>
  <c r="Q24" i="6"/>
  <c r="R24" i="6" s="1"/>
  <c r="O25" i="6" s="1"/>
  <c r="P25" i="6" s="1"/>
  <c r="AH24" i="6"/>
  <c r="AF25" i="6"/>
  <c r="AG25" i="6" s="1"/>
  <c r="B26" i="6"/>
  <c r="S26" i="6" s="1"/>
  <c r="E25" i="6"/>
  <c r="G25" i="6" s="1"/>
  <c r="H25" i="6" s="1"/>
  <c r="L22" i="6"/>
  <c r="M22" i="6" s="1"/>
  <c r="N22" i="6" s="1"/>
  <c r="I24" i="6"/>
  <c r="J23" i="6"/>
  <c r="K23" i="6" s="1"/>
  <c r="AO14" i="6"/>
  <c r="AN14" i="6"/>
  <c r="AR14" i="6" s="1"/>
  <c r="Q28" i="11" l="1"/>
  <c r="R28" i="11" s="1"/>
  <c r="O29" i="11" s="1"/>
  <c r="P29" i="11" s="1"/>
  <c r="AC17" i="11"/>
  <c r="AD17" i="11" s="1"/>
  <c r="AE17" i="11" s="1"/>
  <c r="X18" i="11"/>
  <c r="Y18" i="11" s="1"/>
  <c r="Z18" i="11" s="1"/>
  <c r="AF30" i="11"/>
  <c r="AG30" i="11" s="1"/>
  <c r="AH29" i="11"/>
  <c r="L25" i="11"/>
  <c r="M25" i="11" s="1"/>
  <c r="N25" i="11" s="1"/>
  <c r="S28" i="11"/>
  <c r="U28" i="11" s="1"/>
  <c r="V28" i="11" s="1"/>
  <c r="E28" i="11"/>
  <c r="G28" i="11" s="1"/>
  <c r="H28" i="11" s="1"/>
  <c r="B29" i="11"/>
  <c r="AQ15" i="11"/>
  <c r="AI16" i="11" s="1"/>
  <c r="AP15" i="11"/>
  <c r="AS15" i="11" s="1"/>
  <c r="AT15" i="11" s="1"/>
  <c r="AU15" i="11" s="1"/>
  <c r="AV15" i="11" s="1"/>
  <c r="F27" i="11"/>
  <c r="F28" i="11" s="1"/>
  <c r="J26" i="11"/>
  <c r="K26" i="11" s="1"/>
  <c r="I27" i="11"/>
  <c r="AH25" i="6"/>
  <c r="AF26" i="6"/>
  <c r="AG26" i="6" s="1"/>
  <c r="AQ14" i="6"/>
  <c r="AI15" i="6" s="1"/>
  <c r="AP14" i="6"/>
  <c r="L23" i="6"/>
  <c r="M23" i="6" s="1"/>
  <c r="N23" i="6" s="1"/>
  <c r="Q25" i="6"/>
  <c r="I25" i="6"/>
  <c r="J24" i="6"/>
  <c r="K24" i="6" s="1"/>
  <c r="F25" i="6"/>
  <c r="B27" i="6"/>
  <c r="S27" i="6" s="1"/>
  <c r="E26" i="6"/>
  <c r="G26" i="6" s="1"/>
  <c r="H26" i="6" s="1"/>
  <c r="Q29" i="11" l="1"/>
  <c r="R29" i="11" s="1"/>
  <c r="O30" i="11" s="1"/>
  <c r="P30" i="11" s="1"/>
  <c r="AF31" i="11"/>
  <c r="AG31" i="11" s="1"/>
  <c r="AH30" i="11"/>
  <c r="J27" i="11"/>
  <c r="K27" i="11" s="1"/>
  <c r="I28" i="11"/>
  <c r="AK16" i="11"/>
  <c r="AL16" i="11" s="1"/>
  <c r="AM16" i="11" s="1"/>
  <c r="AJ16" i="11"/>
  <c r="W19" i="11"/>
  <c r="AA18" i="11"/>
  <c r="AB18" i="11" s="1"/>
  <c r="T28" i="11"/>
  <c r="L26" i="11"/>
  <c r="M26" i="11" s="1"/>
  <c r="N26" i="11" s="1"/>
  <c r="E29" i="11"/>
  <c r="G29" i="11" s="1"/>
  <c r="H29" i="11" s="1"/>
  <c r="S29" i="11"/>
  <c r="U29" i="11" s="1"/>
  <c r="V29" i="11" s="1"/>
  <c r="B30" i="11"/>
  <c r="R25" i="6"/>
  <c r="O26" i="6" s="1"/>
  <c r="P26" i="6" s="1"/>
  <c r="Q26" i="6" s="1"/>
  <c r="R26" i="6" s="1"/>
  <c r="O27" i="6" s="1"/>
  <c r="P27" i="6" s="1"/>
  <c r="L24" i="6"/>
  <c r="M24" i="6" s="1"/>
  <c r="N24" i="6" s="1"/>
  <c r="I26" i="6"/>
  <c r="J25" i="6"/>
  <c r="K25" i="6" s="1"/>
  <c r="AK15" i="6"/>
  <c r="AL15" i="6" s="1"/>
  <c r="AM15" i="6" s="1"/>
  <c r="AJ15" i="6"/>
  <c r="U15" i="6"/>
  <c r="V15" i="6" s="1"/>
  <c r="T15" i="6"/>
  <c r="AF27" i="6"/>
  <c r="AG27" i="6" s="1"/>
  <c r="AH26" i="6"/>
  <c r="E27" i="6"/>
  <c r="G27" i="6" s="1"/>
  <c r="H27" i="6" s="1"/>
  <c r="B28" i="6"/>
  <c r="S28" i="6" s="1"/>
  <c r="F26" i="6"/>
  <c r="AS14" i="6"/>
  <c r="AT14" i="6" s="1"/>
  <c r="AU14" i="6" s="1"/>
  <c r="AV14" i="6" s="1"/>
  <c r="F29" i="11" l="1"/>
  <c r="Q30" i="11"/>
  <c r="R30" i="11" s="1"/>
  <c r="O31" i="11" s="1"/>
  <c r="P31" i="11" s="1"/>
  <c r="S30" i="11"/>
  <c r="U30" i="11" s="1"/>
  <c r="V30" i="11" s="1"/>
  <c r="E30" i="11"/>
  <c r="G30" i="11" s="1"/>
  <c r="H30" i="11" s="1"/>
  <c r="B31" i="11"/>
  <c r="AN16" i="11"/>
  <c r="AR16" i="11" s="1"/>
  <c r="AO16" i="11"/>
  <c r="AC18" i="11"/>
  <c r="AD18" i="11" s="1"/>
  <c r="AE18" i="11" s="1"/>
  <c r="I29" i="11"/>
  <c r="J28" i="11"/>
  <c r="K28" i="11" s="1"/>
  <c r="AF32" i="11"/>
  <c r="AG32" i="11" s="1"/>
  <c r="AH31" i="11"/>
  <c r="L27" i="11"/>
  <c r="M27" i="11" s="1"/>
  <c r="N27" i="11" s="1"/>
  <c r="X19" i="11"/>
  <c r="Y19" i="11" s="1"/>
  <c r="Z19" i="11" s="1"/>
  <c r="T29" i="11"/>
  <c r="AH27" i="6"/>
  <c r="AF28" i="6"/>
  <c r="AG28" i="6" s="1"/>
  <c r="L25" i="6"/>
  <c r="M25" i="6" s="1"/>
  <c r="N25" i="6" s="1"/>
  <c r="I27" i="6"/>
  <c r="J26" i="6"/>
  <c r="K26" i="6" s="1"/>
  <c r="Q27" i="6"/>
  <c r="R27" i="6" s="1"/>
  <c r="O28" i="6" s="1"/>
  <c r="P28" i="6" s="1"/>
  <c r="AO15" i="6"/>
  <c r="AN15" i="6"/>
  <c r="AR15" i="6" s="1"/>
  <c r="F27" i="6"/>
  <c r="E28" i="6"/>
  <c r="G28" i="6" s="1"/>
  <c r="H28" i="6" s="1"/>
  <c r="B29" i="6"/>
  <c r="S29" i="6" s="1"/>
  <c r="F30" i="11" l="1"/>
  <c r="Q31" i="11"/>
  <c r="R31" i="11" s="1"/>
  <c r="O32" i="11" s="1"/>
  <c r="P32" i="11" s="1"/>
  <c r="AA19" i="11"/>
  <c r="AB19" i="11" s="1"/>
  <c r="W20" i="11"/>
  <c r="T30" i="11"/>
  <c r="AF33" i="11"/>
  <c r="AG33" i="11" s="1"/>
  <c r="AH32" i="11"/>
  <c r="S31" i="11"/>
  <c r="U31" i="11" s="1"/>
  <c r="V31" i="11" s="1"/>
  <c r="E31" i="11"/>
  <c r="G31" i="11" s="1"/>
  <c r="H31" i="11" s="1"/>
  <c r="B32" i="11"/>
  <c r="I30" i="11"/>
  <c r="J29" i="11"/>
  <c r="K29" i="11" s="1"/>
  <c r="F31" i="11"/>
  <c r="L28" i="11"/>
  <c r="M28" i="11" s="1"/>
  <c r="N28" i="11" s="1"/>
  <c r="AQ16" i="11"/>
  <c r="AI17" i="11" s="1"/>
  <c r="AP16" i="11"/>
  <c r="F28" i="6"/>
  <c r="AQ15" i="6"/>
  <c r="AI16" i="6" s="1"/>
  <c r="AP15" i="6"/>
  <c r="AS15" i="6" s="1"/>
  <c r="AT15" i="6" s="1"/>
  <c r="AU15" i="6" s="1"/>
  <c r="AV15" i="6" s="1"/>
  <c r="AH28" i="6"/>
  <c r="AF29" i="6"/>
  <c r="AG29" i="6" s="1"/>
  <c r="I28" i="6"/>
  <c r="J27" i="6"/>
  <c r="K27" i="6" s="1"/>
  <c r="B30" i="6"/>
  <c r="S30" i="6" s="1"/>
  <c r="E29" i="6"/>
  <c r="G29" i="6" s="1"/>
  <c r="H29" i="6" s="1"/>
  <c r="Q28" i="6"/>
  <c r="L26" i="6"/>
  <c r="M26" i="6" s="1"/>
  <c r="N26" i="6" s="1"/>
  <c r="Q32" i="11" l="1"/>
  <c r="R32" i="11" s="1"/>
  <c r="O33" i="11" s="1"/>
  <c r="P33" i="11" s="1"/>
  <c r="J30" i="11"/>
  <c r="K30" i="11" s="1"/>
  <c r="I31" i="11"/>
  <c r="S32" i="11"/>
  <c r="U32" i="11" s="1"/>
  <c r="V32" i="11" s="1"/>
  <c r="E32" i="11"/>
  <c r="G32" i="11" s="1"/>
  <c r="H32" i="11" s="1"/>
  <c r="B33" i="11"/>
  <c r="X20" i="11"/>
  <c r="Y20" i="11" s="1"/>
  <c r="Z20" i="11" s="1"/>
  <c r="AF34" i="11"/>
  <c r="AG34" i="11" s="1"/>
  <c r="AH33" i="11"/>
  <c r="AC19" i="11"/>
  <c r="AD19" i="11" s="1"/>
  <c r="AE19" i="11" s="1"/>
  <c r="F32" i="11"/>
  <c r="AK17" i="11"/>
  <c r="AL17" i="11" s="1"/>
  <c r="AM17" i="11" s="1"/>
  <c r="AJ17" i="11"/>
  <c r="L29" i="11"/>
  <c r="M29" i="11" s="1"/>
  <c r="N29" i="11" s="1"/>
  <c r="T31" i="11"/>
  <c r="AS16" i="11"/>
  <c r="AT16" i="11" s="1"/>
  <c r="AU16" i="11" s="1"/>
  <c r="AV16" i="11" s="1"/>
  <c r="F29" i="6"/>
  <c r="R28" i="6"/>
  <c r="O29" i="6" s="1"/>
  <c r="P29" i="6" s="1"/>
  <c r="Q29" i="6" s="1"/>
  <c r="B31" i="6"/>
  <c r="S31" i="6" s="1"/>
  <c r="E30" i="6"/>
  <c r="G30" i="6" s="1"/>
  <c r="H30" i="6" s="1"/>
  <c r="L27" i="6"/>
  <c r="M27" i="6" s="1"/>
  <c r="N27" i="6" s="1"/>
  <c r="U16" i="6"/>
  <c r="V16" i="6" s="1"/>
  <c r="T16" i="6"/>
  <c r="I29" i="6"/>
  <c r="J28" i="6"/>
  <c r="K28" i="6" s="1"/>
  <c r="AH29" i="6"/>
  <c r="AF30" i="6"/>
  <c r="AG30" i="6" s="1"/>
  <c r="AK16" i="6"/>
  <c r="AL16" i="6" s="1"/>
  <c r="AM16" i="6" s="1"/>
  <c r="AJ16" i="6"/>
  <c r="T32" i="11" l="1"/>
  <c r="Q33" i="11"/>
  <c r="R33" i="11" s="1"/>
  <c r="O34" i="11" s="1"/>
  <c r="P34" i="11" s="1"/>
  <c r="S33" i="11"/>
  <c r="U33" i="11" s="1"/>
  <c r="V33" i="11" s="1"/>
  <c r="E33" i="11"/>
  <c r="G33" i="11" s="1"/>
  <c r="H33" i="11" s="1"/>
  <c r="B34" i="11"/>
  <c r="J31" i="11"/>
  <c r="K31" i="11" s="1"/>
  <c r="I32" i="11"/>
  <c r="AF35" i="11"/>
  <c r="AG35" i="11" s="1"/>
  <c r="AH34" i="11"/>
  <c r="L30" i="11"/>
  <c r="M30" i="11" s="1"/>
  <c r="N30" i="11" s="1"/>
  <c r="AA20" i="11"/>
  <c r="AB20" i="11" s="1"/>
  <c r="W21" i="11"/>
  <c r="AO17" i="11"/>
  <c r="AN17" i="11"/>
  <c r="AR17" i="11" s="1"/>
  <c r="F30" i="6"/>
  <c r="R29" i="6"/>
  <c r="O30" i="6" s="1"/>
  <c r="P30" i="6" s="1"/>
  <c r="E31" i="6"/>
  <c r="G31" i="6" s="1"/>
  <c r="H31" i="6" s="1"/>
  <c r="B32" i="6"/>
  <c r="S32" i="6" s="1"/>
  <c r="AF31" i="6"/>
  <c r="AG31" i="6" s="1"/>
  <c r="AH30" i="6"/>
  <c r="I30" i="6"/>
  <c r="J29" i="6"/>
  <c r="AN16" i="6"/>
  <c r="AR16" i="6" s="1"/>
  <c r="AO16" i="6"/>
  <c r="L28" i="6"/>
  <c r="M28" i="6" s="1"/>
  <c r="N28" i="6" s="1"/>
  <c r="F33" i="11" l="1"/>
  <c r="T33" i="11"/>
  <c r="Q34" i="11"/>
  <c r="R34" i="11" s="1"/>
  <c r="O35" i="11" s="1"/>
  <c r="P35" i="11" s="1"/>
  <c r="X21" i="11"/>
  <c r="Y21" i="11" s="1"/>
  <c r="Z21" i="11" s="1"/>
  <c r="L31" i="11"/>
  <c r="M31" i="11" s="1"/>
  <c r="N31" i="11" s="1"/>
  <c r="AC20" i="11"/>
  <c r="AD20" i="11" s="1"/>
  <c r="AE20" i="11" s="1"/>
  <c r="E34" i="11"/>
  <c r="G34" i="11" s="1"/>
  <c r="H34" i="11" s="1"/>
  <c r="S34" i="11"/>
  <c r="U34" i="11" s="1"/>
  <c r="V34" i="11" s="1"/>
  <c r="B35" i="11"/>
  <c r="AF36" i="11"/>
  <c r="AG36" i="11" s="1"/>
  <c r="AH35" i="11"/>
  <c r="AQ17" i="11"/>
  <c r="AI18" i="11" s="1"/>
  <c r="AP17" i="11"/>
  <c r="J32" i="11"/>
  <c r="K32" i="11" s="1"/>
  <c r="I33" i="11"/>
  <c r="K29" i="6"/>
  <c r="F3" i="6"/>
  <c r="C69" i="10" s="1"/>
  <c r="F31" i="6"/>
  <c r="Q30" i="6"/>
  <c r="R30" i="6" s="1"/>
  <c r="O31" i="6" s="1"/>
  <c r="P31" i="6" s="1"/>
  <c r="Q31" i="6" s="1"/>
  <c r="I31" i="6"/>
  <c r="J30" i="6"/>
  <c r="K30" i="6" s="1"/>
  <c r="E32" i="6"/>
  <c r="G32" i="6" s="1"/>
  <c r="H32" i="6" s="1"/>
  <c r="B33" i="6"/>
  <c r="S33" i="6" s="1"/>
  <c r="AQ16" i="6"/>
  <c r="AI17" i="6" s="1"/>
  <c r="AP16" i="6"/>
  <c r="AS16" i="6" s="1"/>
  <c r="AT16" i="6" s="1"/>
  <c r="AU16" i="6" s="1"/>
  <c r="AV16" i="6" s="1"/>
  <c r="AH31" i="6"/>
  <c r="AF32" i="6"/>
  <c r="AG32" i="6" s="1"/>
  <c r="L29" i="6"/>
  <c r="M29" i="6" s="1"/>
  <c r="N29" i="6" s="1"/>
  <c r="H3" i="6" s="1"/>
  <c r="E69" i="10" s="1"/>
  <c r="T34" i="11" l="1"/>
  <c r="Q35" i="11"/>
  <c r="R35" i="11" s="1"/>
  <c r="O36" i="11" s="1"/>
  <c r="P36" i="11" s="1"/>
  <c r="S35" i="11"/>
  <c r="U35" i="11" s="1"/>
  <c r="V35" i="11" s="1"/>
  <c r="E35" i="11"/>
  <c r="G35" i="11" s="1"/>
  <c r="H35" i="11" s="1"/>
  <c r="B36" i="11"/>
  <c r="AA21" i="11"/>
  <c r="AB21" i="11" s="1"/>
  <c r="W22" i="11"/>
  <c r="AK18" i="11"/>
  <c r="AL18" i="11" s="1"/>
  <c r="AM18" i="11" s="1"/>
  <c r="AJ18" i="11"/>
  <c r="I34" i="11"/>
  <c r="J33" i="11"/>
  <c r="K33" i="11" s="1"/>
  <c r="AS17" i="11"/>
  <c r="AT17" i="11" s="1"/>
  <c r="AU17" i="11" s="1"/>
  <c r="AV17" i="11" s="1"/>
  <c r="L32" i="11"/>
  <c r="M32" i="11" s="1"/>
  <c r="N32" i="11" s="1"/>
  <c r="AF37" i="11"/>
  <c r="AG37" i="11" s="1"/>
  <c r="AH36" i="11"/>
  <c r="F34" i="11"/>
  <c r="F35" i="11" s="1"/>
  <c r="F32" i="6"/>
  <c r="R31" i="6"/>
  <c r="O32" i="6" s="1"/>
  <c r="P32" i="6" s="1"/>
  <c r="Q32" i="6" s="1"/>
  <c r="R32" i="6" s="1"/>
  <c r="O33" i="6" s="1"/>
  <c r="P33" i="6" s="1"/>
  <c r="U17" i="6"/>
  <c r="V17" i="6" s="1"/>
  <c r="T17" i="6"/>
  <c r="B34" i="6"/>
  <c r="S34" i="6" s="1"/>
  <c r="E33" i="6"/>
  <c r="G33" i="6" s="1"/>
  <c r="H33" i="6" s="1"/>
  <c r="AK17" i="6"/>
  <c r="AL17" i="6" s="1"/>
  <c r="AM17" i="6" s="1"/>
  <c r="AJ17" i="6"/>
  <c r="L30" i="6"/>
  <c r="M30" i="6" s="1"/>
  <c r="N30" i="6" s="1"/>
  <c r="AH32" i="6"/>
  <c r="AF33" i="6"/>
  <c r="AG33" i="6" s="1"/>
  <c r="I32" i="6"/>
  <c r="J31" i="6"/>
  <c r="K31" i="6" s="1"/>
  <c r="T35" i="11" l="1"/>
  <c r="Q36" i="11"/>
  <c r="R36" i="11" s="1"/>
  <c r="O37" i="11" s="1"/>
  <c r="P37" i="11" s="1"/>
  <c r="AF38" i="11"/>
  <c r="AG38" i="11" s="1"/>
  <c r="AH37" i="11"/>
  <c r="L33" i="11"/>
  <c r="M33" i="11" s="1"/>
  <c r="N33" i="11" s="1"/>
  <c r="AO18" i="11"/>
  <c r="AN18" i="11"/>
  <c r="AR18" i="11" s="1"/>
  <c r="S36" i="11"/>
  <c r="U36" i="11" s="1"/>
  <c r="V36" i="11" s="1"/>
  <c r="E36" i="11"/>
  <c r="G36" i="11" s="1"/>
  <c r="H36" i="11" s="1"/>
  <c r="B37" i="11"/>
  <c r="I35" i="11"/>
  <c r="J34" i="11"/>
  <c r="K34" i="11" s="1"/>
  <c r="X22" i="11"/>
  <c r="Y22" i="11" s="1"/>
  <c r="Z22" i="11" s="1"/>
  <c r="F36" i="11"/>
  <c r="AC21" i="11"/>
  <c r="AD21" i="11" s="1"/>
  <c r="AE21" i="11" s="1"/>
  <c r="F33" i="6"/>
  <c r="AH33" i="6"/>
  <c r="AF34" i="6"/>
  <c r="AG34" i="6" s="1"/>
  <c r="AO17" i="6"/>
  <c r="AN17" i="6"/>
  <c r="AR17" i="6" s="1"/>
  <c r="B35" i="6"/>
  <c r="S35" i="6" s="1"/>
  <c r="E34" i="6"/>
  <c r="G34" i="6" s="1"/>
  <c r="H34" i="6" s="1"/>
  <c r="Q33" i="6"/>
  <c r="L31" i="6"/>
  <c r="M31" i="6" s="1"/>
  <c r="N31" i="6" s="1"/>
  <c r="I33" i="6"/>
  <c r="J32" i="6"/>
  <c r="K32" i="6" s="1"/>
  <c r="Q37" i="11" l="1"/>
  <c r="R37" i="11" s="1"/>
  <c r="O38" i="11" s="1"/>
  <c r="P38" i="11" s="1"/>
  <c r="L34" i="11"/>
  <c r="M34" i="11" s="1"/>
  <c r="N34" i="11" s="1"/>
  <c r="AQ18" i="11"/>
  <c r="AI19" i="11" s="1"/>
  <c r="AP18" i="11"/>
  <c r="AS18" i="11" s="1"/>
  <c r="AT18" i="11" s="1"/>
  <c r="AU18" i="11" s="1"/>
  <c r="AV18" i="11" s="1"/>
  <c r="J35" i="11"/>
  <c r="K35" i="11" s="1"/>
  <c r="I36" i="11"/>
  <c r="AF39" i="11"/>
  <c r="AG39" i="11" s="1"/>
  <c r="AH38" i="11"/>
  <c r="W23" i="11"/>
  <c r="AA22" i="11"/>
  <c r="AB22" i="11" s="1"/>
  <c r="T36" i="11"/>
  <c r="T37" i="11" s="1"/>
  <c r="E37" i="11"/>
  <c r="G37" i="11" s="1"/>
  <c r="H37" i="11" s="1"/>
  <c r="S37" i="11"/>
  <c r="U37" i="11" s="1"/>
  <c r="V37" i="11" s="1"/>
  <c r="B38" i="11"/>
  <c r="R33" i="6"/>
  <c r="O34" i="6" s="1"/>
  <c r="P34" i="6" s="1"/>
  <c r="Q34" i="6" s="1"/>
  <c r="R34" i="6" s="1"/>
  <c r="O35" i="6" s="1"/>
  <c r="AF35" i="6"/>
  <c r="AG35" i="6" s="1"/>
  <c r="AH34" i="6"/>
  <c r="AQ17" i="6"/>
  <c r="AI18" i="6" s="1"/>
  <c r="AP17" i="6"/>
  <c r="AS17" i="6" s="1"/>
  <c r="AT17" i="6" s="1"/>
  <c r="AU17" i="6" s="1"/>
  <c r="AV17" i="6" s="1"/>
  <c r="E35" i="6"/>
  <c r="G35" i="6" s="1"/>
  <c r="H35" i="6" s="1"/>
  <c r="B36" i="6"/>
  <c r="S36" i="6" s="1"/>
  <c r="L32" i="6"/>
  <c r="M32" i="6" s="1"/>
  <c r="N32" i="6" s="1"/>
  <c r="I34" i="6"/>
  <c r="J33" i="6"/>
  <c r="K33" i="6" s="1"/>
  <c r="F34" i="6"/>
  <c r="Q38" i="11" l="1"/>
  <c r="R38" i="11" s="1"/>
  <c r="O39" i="11" s="1"/>
  <c r="P39" i="11" s="1"/>
  <c r="L35" i="11"/>
  <c r="M35" i="11" s="1"/>
  <c r="N35" i="11" s="1"/>
  <c r="AF40" i="11"/>
  <c r="AG40" i="11" s="1"/>
  <c r="AH39" i="11"/>
  <c r="F37" i="11"/>
  <c r="E38" i="11"/>
  <c r="G38" i="11" s="1"/>
  <c r="H38" i="11" s="1"/>
  <c r="S38" i="11"/>
  <c r="U38" i="11" s="1"/>
  <c r="V38" i="11" s="1"/>
  <c r="B39" i="11"/>
  <c r="AC22" i="11"/>
  <c r="AD22" i="11" s="1"/>
  <c r="AE22" i="11" s="1"/>
  <c r="AK19" i="11"/>
  <c r="AL19" i="11" s="1"/>
  <c r="AM19" i="11" s="1"/>
  <c r="AJ19" i="11"/>
  <c r="X23" i="11"/>
  <c r="Y23" i="11" s="1"/>
  <c r="Z23" i="11" s="1"/>
  <c r="I37" i="11"/>
  <c r="J36" i="11"/>
  <c r="K36" i="11" s="1"/>
  <c r="F35" i="6"/>
  <c r="P35" i="6"/>
  <c r="Q35" i="6" s="1"/>
  <c r="U18" i="6"/>
  <c r="V18" i="6" s="1"/>
  <c r="T18" i="6"/>
  <c r="AF36" i="6"/>
  <c r="AG36" i="6" s="1"/>
  <c r="AH35" i="6"/>
  <c r="L33" i="6"/>
  <c r="M33" i="6" s="1"/>
  <c r="N33" i="6" s="1"/>
  <c r="E36" i="6"/>
  <c r="G36" i="6" s="1"/>
  <c r="H36" i="6" s="1"/>
  <c r="B37" i="6"/>
  <c r="S37" i="6" s="1"/>
  <c r="I35" i="6"/>
  <c r="J34" i="6"/>
  <c r="K34" i="6" s="1"/>
  <c r="AK18" i="6"/>
  <c r="AL18" i="6" s="1"/>
  <c r="AM18" i="6" s="1"/>
  <c r="AJ18" i="6"/>
  <c r="AA23" i="11" l="1"/>
  <c r="AB23" i="11" s="1"/>
  <c r="W24" i="11"/>
  <c r="Q39" i="11"/>
  <c r="R39" i="11" s="1"/>
  <c r="O40" i="11" s="1"/>
  <c r="P40" i="11" s="1"/>
  <c r="AF41" i="11"/>
  <c r="AG41" i="11" s="1"/>
  <c r="AH40" i="11"/>
  <c r="T38" i="11"/>
  <c r="L36" i="11"/>
  <c r="M36" i="11" s="1"/>
  <c r="N36" i="11" s="1"/>
  <c r="E39" i="11"/>
  <c r="G39" i="11" s="1"/>
  <c r="H39" i="11" s="1"/>
  <c r="S39" i="11"/>
  <c r="U39" i="11" s="1"/>
  <c r="V39" i="11" s="1"/>
  <c r="B40" i="11"/>
  <c r="F38" i="11"/>
  <c r="I38" i="11"/>
  <c r="J37" i="11"/>
  <c r="K37" i="11" s="1"/>
  <c r="AN19" i="11"/>
  <c r="AR19" i="11" s="1"/>
  <c r="AO19" i="11"/>
  <c r="R35" i="6"/>
  <c r="O36" i="6" s="1"/>
  <c r="P36" i="6" s="1"/>
  <c r="Q36" i="6" s="1"/>
  <c r="L34" i="6"/>
  <c r="M34" i="6" s="1"/>
  <c r="N34" i="6" s="1"/>
  <c r="I36" i="6"/>
  <c r="J35" i="6"/>
  <c r="K35" i="6" s="1"/>
  <c r="AH36" i="6"/>
  <c r="AF37" i="6"/>
  <c r="AG37" i="6" s="1"/>
  <c r="F36" i="6"/>
  <c r="AO18" i="6"/>
  <c r="AN18" i="6"/>
  <c r="AR18" i="6" s="1"/>
  <c r="B38" i="6"/>
  <c r="S38" i="6" s="1"/>
  <c r="E37" i="6"/>
  <c r="G37" i="6" s="1"/>
  <c r="H37" i="6" s="1"/>
  <c r="F39" i="11" l="1"/>
  <c r="Q40" i="11"/>
  <c r="R40" i="11" s="1"/>
  <c r="O41" i="11" s="1"/>
  <c r="P41" i="11" s="1"/>
  <c r="T39" i="11"/>
  <c r="S40" i="11"/>
  <c r="U40" i="11" s="1"/>
  <c r="V40" i="11" s="1"/>
  <c r="E40" i="11"/>
  <c r="G40" i="11" s="1"/>
  <c r="H40" i="11" s="1"/>
  <c r="B41" i="11"/>
  <c r="AF42" i="11"/>
  <c r="AG42" i="11" s="1"/>
  <c r="AH41" i="11"/>
  <c r="X24" i="11"/>
  <c r="Y24" i="11"/>
  <c r="Z24" i="11" s="1"/>
  <c r="L37" i="11"/>
  <c r="M37" i="11" s="1"/>
  <c r="N37" i="11" s="1"/>
  <c r="AQ19" i="11"/>
  <c r="AI20" i="11" s="1"/>
  <c r="AP19" i="11"/>
  <c r="AS19" i="11" s="1"/>
  <c r="AT19" i="11" s="1"/>
  <c r="AU19" i="11" s="1"/>
  <c r="AV19" i="11" s="1"/>
  <c r="J38" i="11"/>
  <c r="K38" i="11" s="1"/>
  <c r="I39" i="11"/>
  <c r="AC23" i="11"/>
  <c r="AD23" i="11" s="1"/>
  <c r="AE23" i="11" s="1"/>
  <c r="R36" i="6"/>
  <c r="O37" i="6" s="1"/>
  <c r="P37" i="6" s="1"/>
  <c r="Q37" i="6" s="1"/>
  <c r="AQ18" i="6"/>
  <c r="AI19" i="6" s="1"/>
  <c r="AP18" i="6"/>
  <c r="AH37" i="6"/>
  <c r="AF38" i="6"/>
  <c r="AG38" i="6" s="1"/>
  <c r="B39" i="6"/>
  <c r="S39" i="6" s="1"/>
  <c r="E38" i="6"/>
  <c r="G38" i="6" s="1"/>
  <c r="H38" i="6" s="1"/>
  <c r="F37" i="6"/>
  <c r="L35" i="6"/>
  <c r="M35" i="6" s="1"/>
  <c r="N35" i="6" s="1"/>
  <c r="I37" i="6"/>
  <c r="J36" i="6"/>
  <c r="K36" i="6" s="1"/>
  <c r="Q41" i="11" l="1"/>
  <c r="R41" i="11" s="1"/>
  <c r="O42" i="11" s="1"/>
  <c r="P42" i="11" s="1"/>
  <c r="AF43" i="11"/>
  <c r="AG43" i="11" s="1"/>
  <c r="AH42" i="11"/>
  <c r="AA24" i="11"/>
  <c r="AB24" i="11" s="1"/>
  <c r="W25" i="11"/>
  <c r="S41" i="11"/>
  <c r="U41" i="11" s="1"/>
  <c r="V41" i="11" s="1"/>
  <c r="E41" i="11"/>
  <c r="G41" i="11" s="1"/>
  <c r="H41" i="11" s="1"/>
  <c r="B42" i="11"/>
  <c r="T40" i="11"/>
  <c r="L38" i="11"/>
  <c r="M38" i="11" s="1"/>
  <c r="N38" i="11" s="1"/>
  <c r="AK20" i="11"/>
  <c r="AL20" i="11" s="1"/>
  <c r="AM20" i="11" s="1"/>
  <c r="AJ20" i="11"/>
  <c r="J39" i="11"/>
  <c r="K39" i="11" s="1"/>
  <c r="I40" i="11"/>
  <c r="F40" i="11"/>
  <c r="F41" i="11" s="1"/>
  <c r="F38" i="6"/>
  <c r="R37" i="6"/>
  <c r="O38" i="6" s="1"/>
  <c r="P38" i="6" s="1"/>
  <c r="Q38" i="6" s="1"/>
  <c r="R38" i="6" s="1"/>
  <c r="O39" i="6" s="1"/>
  <c r="P39" i="6" s="1"/>
  <c r="U19" i="6"/>
  <c r="V19" i="6" s="1"/>
  <c r="T19" i="6"/>
  <c r="E39" i="6"/>
  <c r="G39" i="6" s="1"/>
  <c r="H39" i="6" s="1"/>
  <c r="B40" i="6"/>
  <c r="S40" i="6" s="1"/>
  <c r="AK19" i="6"/>
  <c r="AL19" i="6" s="1"/>
  <c r="AM19" i="6" s="1"/>
  <c r="AJ19" i="6"/>
  <c r="I38" i="6"/>
  <c r="J37" i="6"/>
  <c r="K37" i="6" s="1"/>
  <c r="AF39" i="6"/>
  <c r="AG39" i="6" s="1"/>
  <c r="AH38" i="6"/>
  <c r="F39" i="6"/>
  <c r="L36" i="6"/>
  <c r="M36" i="6" s="1"/>
  <c r="N36" i="6" s="1"/>
  <c r="AS18" i="6"/>
  <c r="AT18" i="6" s="1"/>
  <c r="AU18" i="6" s="1"/>
  <c r="AV18" i="6" s="1"/>
  <c r="Q42" i="11" l="1"/>
  <c r="R42" i="11" s="1"/>
  <c r="O43" i="11" s="1"/>
  <c r="P43" i="11" s="1"/>
  <c r="L39" i="11"/>
  <c r="M39" i="11" s="1"/>
  <c r="N39" i="11" s="1"/>
  <c r="J40" i="11"/>
  <c r="K40" i="11" s="1"/>
  <c r="I41" i="11"/>
  <c r="X25" i="11"/>
  <c r="Y25" i="11" s="1"/>
  <c r="Z25" i="11" s="1"/>
  <c r="AF44" i="11"/>
  <c r="AG44" i="11" s="1"/>
  <c r="AH43" i="11"/>
  <c r="T41" i="11"/>
  <c r="AC24" i="11"/>
  <c r="AD24" i="11" s="1"/>
  <c r="AE24" i="11" s="1"/>
  <c r="AN20" i="11"/>
  <c r="AR20" i="11" s="1"/>
  <c r="AO20" i="11"/>
  <c r="E42" i="11"/>
  <c r="G42" i="11" s="1"/>
  <c r="H42" i="11" s="1"/>
  <c r="S42" i="11"/>
  <c r="U42" i="11" s="1"/>
  <c r="V42" i="11" s="1"/>
  <c r="B43" i="11"/>
  <c r="I39" i="6"/>
  <c r="J38" i="6"/>
  <c r="K38" i="6" s="1"/>
  <c r="AO19" i="6"/>
  <c r="AN19" i="6"/>
  <c r="AR19" i="6" s="1"/>
  <c r="Q39" i="6"/>
  <c r="R39" i="6" s="1"/>
  <c r="O40" i="6" s="1"/>
  <c r="AH39" i="6"/>
  <c r="AF40" i="6"/>
  <c r="AG40" i="6" s="1"/>
  <c r="L37" i="6"/>
  <c r="M37" i="6" s="1"/>
  <c r="N37" i="6" s="1"/>
  <c r="E40" i="6"/>
  <c r="G40" i="6" s="1"/>
  <c r="H40" i="6" s="1"/>
  <c r="B41" i="6"/>
  <c r="S41" i="6" s="1"/>
  <c r="AA25" i="11" l="1"/>
  <c r="AB25" i="11" s="1"/>
  <c r="W26" i="11"/>
  <c r="Q43" i="11"/>
  <c r="R43" i="11" s="1"/>
  <c r="O44" i="11" s="1"/>
  <c r="P44" i="11" s="1"/>
  <c r="F42" i="11"/>
  <c r="AQ20" i="11"/>
  <c r="AI21" i="11" s="1"/>
  <c r="AP20" i="11"/>
  <c r="I42" i="11"/>
  <c r="J41" i="11"/>
  <c r="K41" i="11" s="1"/>
  <c r="E43" i="11"/>
  <c r="G43" i="11" s="1"/>
  <c r="H43" i="11" s="1"/>
  <c r="S43" i="11"/>
  <c r="U43" i="11" s="1"/>
  <c r="V43" i="11" s="1"/>
  <c r="B44" i="11"/>
  <c r="T42" i="11"/>
  <c r="AF45" i="11"/>
  <c r="AG45" i="11" s="1"/>
  <c r="AH44" i="11"/>
  <c r="L40" i="11"/>
  <c r="M40" i="11" s="1"/>
  <c r="N40" i="11" s="1"/>
  <c r="P40" i="6"/>
  <c r="Q40" i="6" s="1"/>
  <c r="AQ19" i="6"/>
  <c r="AI20" i="6" s="1"/>
  <c r="AP19" i="6"/>
  <c r="B42" i="6"/>
  <c r="S42" i="6" s="1"/>
  <c r="E41" i="6"/>
  <c r="G41" i="6" s="1"/>
  <c r="H41" i="6" s="1"/>
  <c r="L38" i="6"/>
  <c r="M38" i="6" s="1"/>
  <c r="N38" i="6" s="1"/>
  <c r="AH40" i="6"/>
  <c r="AF41" i="6"/>
  <c r="AG41" i="6" s="1"/>
  <c r="F40" i="6"/>
  <c r="F41" i="6" s="1"/>
  <c r="I40" i="6"/>
  <c r="J39" i="6"/>
  <c r="K39" i="6" s="1"/>
  <c r="T43" i="11" l="1"/>
  <c r="Q44" i="11"/>
  <c r="R44" i="11" s="1"/>
  <c r="O45" i="11" s="1"/>
  <c r="P45" i="11" s="1"/>
  <c r="L41" i="11"/>
  <c r="M41" i="11" s="1"/>
  <c r="N41" i="11" s="1"/>
  <c r="AK21" i="11"/>
  <c r="AL21" i="11" s="1"/>
  <c r="AM21" i="11" s="1"/>
  <c r="AJ21" i="11"/>
  <c r="AF46" i="11"/>
  <c r="AG46" i="11" s="1"/>
  <c r="AH45" i="11"/>
  <c r="I43" i="11"/>
  <c r="J42" i="11"/>
  <c r="K42" i="11" s="1"/>
  <c r="F43" i="11"/>
  <c r="X26" i="11"/>
  <c r="Y26" i="11" s="1"/>
  <c r="Z26" i="11" s="1"/>
  <c r="E44" i="11"/>
  <c r="G44" i="11" s="1"/>
  <c r="H44" i="11" s="1"/>
  <c r="S44" i="11"/>
  <c r="U44" i="11" s="1"/>
  <c r="V44" i="11" s="1"/>
  <c r="B45" i="11"/>
  <c r="T44" i="11"/>
  <c r="AS20" i="11"/>
  <c r="AT20" i="11" s="1"/>
  <c r="AU20" i="11" s="1"/>
  <c r="AV20" i="11" s="1"/>
  <c r="AC25" i="11"/>
  <c r="AD25" i="11" s="1"/>
  <c r="AE25" i="11" s="1"/>
  <c r="R40" i="6"/>
  <c r="O41" i="6" s="1"/>
  <c r="P41" i="6" s="1"/>
  <c r="Q41" i="6" s="1"/>
  <c r="I41" i="6"/>
  <c r="J40" i="6"/>
  <c r="K40" i="6" s="1"/>
  <c r="AH41" i="6"/>
  <c r="AF42" i="6"/>
  <c r="AG42" i="6" s="1"/>
  <c r="AK20" i="6"/>
  <c r="AL20" i="6" s="1"/>
  <c r="AM20" i="6" s="1"/>
  <c r="AJ20" i="6"/>
  <c r="U20" i="6"/>
  <c r="V20" i="6" s="1"/>
  <c r="T20" i="6"/>
  <c r="L39" i="6"/>
  <c r="M39" i="6" s="1"/>
  <c r="N39" i="6" s="1"/>
  <c r="AS19" i="6"/>
  <c r="AT19" i="6" s="1"/>
  <c r="AU19" i="6" s="1"/>
  <c r="AV19" i="6" s="1"/>
  <c r="B43" i="6"/>
  <c r="S43" i="6" s="1"/>
  <c r="E42" i="6"/>
  <c r="G42" i="6" s="1"/>
  <c r="H42" i="6" s="1"/>
  <c r="Q45" i="11" l="1"/>
  <c r="R45" i="11" s="1"/>
  <c r="O46" i="11" s="1"/>
  <c r="P46" i="11" s="1"/>
  <c r="L42" i="11"/>
  <c r="M42" i="11" s="1"/>
  <c r="N42" i="11" s="1"/>
  <c r="S45" i="11"/>
  <c r="U45" i="11" s="1"/>
  <c r="V45" i="11" s="1"/>
  <c r="E45" i="11"/>
  <c r="G45" i="11" s="1"/>
  <c r="H45" i="11" s="1"/>
  <c r="B46" i="11"/>
  <c r="W27" i="11"/>
  <c r="AA26" i="11"/>
  <c r="AB26" i="11" s="1"/>
  <c r="I44" i="11"/>
  <c r="J43" i="11"/>
  <c r="K43" i="11" s="1"/>
  <c r="AO21" i="11"/>
  <c r="AN21" i="11"/>
  <c r="AR21" i="11" s="1"/>
  <c r="AF47" i="11"/>
  <c r="AG47" i="11" s="1"/>
  <c r="AH46" i="11"/>
  <c r="F44" i="11"/>
  <c r="F42" i="6"/>
  <c r="R41" i="6"/>
  <c r="O42" i="6" s="1"/>
  <c r="P42" i="6" s="1"/>
  <c r="B44" i="6"/>
  <c r="S44" i="6" s="1"/>
  <c r="E43" i="6"/>
  <c r="G43" i="6" s="1"/>
  <c r="H43" i="6" s="1"/>
  <c r="I42" i="6"/>
  <c r="J41" i="6"/>
  <c r="K41" i="6" s="1"/>
  <c r="L40" i="6"/>
  <c r="M40" i="6" s="1"/>
  <c r="N40" i="6" s="1"/>
  <c r="AF43" i="6"/>
  <c r="AG43" i="6" s="1"/>
  <c r="AH42" i="6"/>
  <c r="AN20" i="6"/>
  <c r="AR20" i="6" s="1"/>
  <c r="AO20" i="6"/>
  <c r="Q46" i="11" l="1"/>
  <c r="R46" i="11" s="1"/>
  <c r="O47" i="11" s="1"/>
  <c r="P47" i="11" s="1"/>
  <c r="AF48" i="11"/>
  <c r="AG48" i="11" s="1"/>
  <c r="AH47" i="11"/>
  <c r="AC26" i="11"/>
  <c r="AD26" i="11" s="1"/>
  <c r="AE26" i="11" s="1"/>
  <c r="T45" i="11"/>
  <c r="F45" i="11"/>
  <c r="L43" i="11"/>
  <c r="M43" i="11" s="1"/>
  <c r="N43" i="11" s="1"/>
  <c r="X27" i="11"/>
  <c r="Y27" i="11" s="1"/>
  <c r="Z27" i="11" s="1"/>
  <c r="AQ21" i="11"/>
  <c r="AI22" i="11" s="1"/>
  <c r="AP21" i="11"/>
  <c r="AS21" i="11" s="1"/>
  <c r="AT21" i="11" s="1"/>
  <c r="AU21" i="11" s="1"/>
  <c r="AV21" i="11" s="1"/>
  <c r="J44" i="11"/>
  <c r="K44" i="11" s="1"/>
  <c r="I45" i="11"/>
  <c r="S46" i="11"/>
  <c r="U46" i="11" s="1"/>
  <c r="V46" i="11" s="1"/>
  <c r="E46" i="11"/>
  <c r="G46" i="11" s="1"/>
  <c r="H46" i="11" s="1"/>
  <c r="B47" i="11"/>
  <c r="Q42" i="6"/>
  <c r="R42" i="6" s="1"/>
  <c r="O43" i="6" s="1"/>
  <c r="AQ20" i="6"/>
  <c r="AI21" i="6" s="1"/>
  <c r="AP20" i="6"/>
  <c r="AH43" i="6"/>
  <c r="AF44" i="6"/>
  <c r="AG44" i="6" s="1"/>
  <c r="L41" i="6"/>
  <c r="M41" i="6" s="1"/>
  <c r="N41" i="6" s="1"/>
  <c r="F43" i="6"/>
  <c r="B45" i="6"/>
  <c r="S45" i="6" s="1"/>
  <c r="E44" i="6"/>
  <c r="G44" i="6" s="1"/>
  <c r="H44" i="6" s="1"/>
  <c r="I43" i="6"/>
  <c r="J42" i="6"/>
  <c r="K42" i="6" s="1"/>
  <c r="T46" i="11" l="1"/>
  <c r="AA27" i="11"/>
  <c r="AB27" i="11" s="1"/>
  <c r="W28" i="11"/>
  <c r="R47" i="11"/>
  <c r="O48" i="11" s="1"/>
  <c r="P48" i="11" s="1"/>
  <c r="Q47" i="11"/>
  <c r="E47" i="11"/>
  <c r="G47" i="11" s="1"/>
  <c r="H47" i="11" s="1"/>
  <c r="S47" i="11"/>
  <c r="U47" i="11" s="1"/>
  <c r="V47" i="11" s="1"/>
  <c r="B48" i="11"/>
  <c r="J45" i="11"/>
  <c r="K45" i="11" s="1"/>
  <c r="I46" i="11"/>
  <c r="AF49" i="11"/>
  <c r="AG49" i="11" s="1"/>
  <c r="AH49" i="11" s="1"/>
  <c r="AH48" i="11"/>
  <c r="AK22" i="11"/>
  <c r="AL22" i="11" s="1"/>
  <c r="AM22" i="11" s="1"/>
  <c r="AJ22" i="11"/>
  <c r="L44" i="11"/>
  <c r="M44" i="11" s="1"/>
  <c r="N44" i="11" s="1"/>
  <c r="F46" i="11"/>
  <c r="P43" i="6"/>
  <c r="Q43" i="6" s="1"/>
  <c r="U21" i="6"/>
  <c r="V21" i="6" s="1"/>
  <c r="T21" i="6"/>
  <c r="AF45" i="6"/>
  <c r="AG45" i="6" s="1"/>
  <c r="AH44" i="6"/>
  <c r="L42" i="6"/>
  <c r="M42" i="6" s="1"/>
  <c r="N42" i="6" s="1"/>
  <c r="AK21" i="6"/>
  <c r="AL21" i="6" s="1"/>
  <c r="AM21" i="6" s="1"/>
  <c r="AJ21" i="6"/>
  <c r="E45" i="6"/>
  <c r="G45" i="6" s="1"/>
  <c r="H45" i="6" s="1"/>
  <c r="B46" i="6"/>
  <c r="S46" i="6" s="1"/>
  <c r="AS20" i="6"/>
  <c r="AT20" i="6" s="1"/>
  <c r="AU20" i="6" s="1"/>
  <c r="AV20" i="6" s="1"/>
  <c r="I44" i="6"/>
  <c r="J43" i="6"/>
  <c r="K43" i="6" s="1"/>
  <c r="F44" i="6"/>
  <c r="F45" i="6" s="1"/>
  <c r="F47" i="11" l="1"/>
  <c r="Q48" i="11"/>
  <c r="R48" i="11" s="1"/>
  <c r="O49" i="11" s="1"/>
  <c r="P49" i="11" s="1"/>
  <c r="I47" i="11"/>
  <c r="J46" i="11"/>
  <c r="K46" i="11" s="1"/>
  <c r="T47" i="11"/>
  <c r="L45" i="11"/>
  <c r="M45" i="11" s="1"/>
  <c r="N45" i="11" s="1"/>
  <c r="X28" i="11"/>
  <c r="Y28" i="11" s="1"/>
  <c r="Z28" i="11" s="1"/>
  <c r="AO22" i="11"/>
  <c r="AN22" i="11"/>
  <c r="AR22" i="11" s="1"/>
  <c r="E48" i="11"/>
  <c r="G48" i="11" s="1"/>
  <c r="H48" i="11" s="1"/>
  <c r="S48" i="11"/>
  <c r="U48" i="11" s="1"/>
  <c r="V48" i="11" s="1"/>
  <c r="B49" i="11"/>
  <c r="AC27" i="11"/>
  <c r="AD27" i="11" s="1"/>
  <c r="AE27" i="11" s="1"/>
  <c r="R43" i="6"/>
  <c r="O44" i="6" s="1"/>
  <c r="P44" i="6" s="1"/>
  <c r="L43" i="6"/>
  <c r="M43" i="6" s="1"/>
  <c r="N43" i="6" s="1"/>
  <c r="E46" i="6"/>
  <c r="G46" i="6" s="1"/>
  <c r="H46" i="6" s="1"/>
  <c r="B47" i="6"/>
  <c r="S47" i="6" s="1"/>
  <c r="AO21" i="6"/>
  <c r="AN21" i="6"/>
  <c r="AR21" i="6" s="1"/>
  <c r="I45" i="6"/>
  <c r="J44" i="6"/>
  <c r="K44" i="6" s="1"/>
  <c r="AH45" i="6"/>
  <c r="AF46" i="6"/>
  <c r="AG46" i="6" s="1"/>
  <c r="AA28" i="11" l="1"/>
  <c r="AB28" i="11" s="1"/>
  <c r="W29" i="11"/>
  <c r="Q49" i="11"/>
  <c r="R49" i="11" s="1"/>
  <c r="S49" i="11"/>
  <c r="U49" i="11" s="1"/>
  <c r="V49" i="11" s="1"/>
  <c r="E49" i="11"/>
  <c r="G49" i="11" s="1"/>
  <c r="H49" i="11" s="1"/>
  <c r="F48" i="11"/>
  <c r="T48" i="11"/>
  <c r="T49" i="11" s="1"/>
  <c r="L46" i="11"/>
  <c r="M46" i="11" s="1"/>
  <c r="N46" i="11" s="1"/>
  <c r="AQ22" i="11"/>
  <c r="AI23" i="11" s="1"/>
  <c r="AP22" i="11"/>
  <c r="AS22" i="11" s="1"/>
  <c r="AT22" i="11" s="1"/>
  <c r="AU22" i="11" s="1"/>
  <c r="AV22" i="11" s="1"/>
  <c r="I48" i="11"/>
  <c r="J47" i="11"/>
  <c r="K47" i="11" s="1"/>
  <c r="Q44" i="6"/>
  <c r="R44" i="6" s="1"/>
  <c r="O45" i="6" s="1"/>
  <c r="P45" i="6" s="1"/>
  <c r="I46" i="6"/>
  <c r="J45" i="6"/>
  <c r="K45" i="6" s="1"/>
  <c r="AQ21" i="6"/>
  <c r="AI22" i="6" s="1"/>
  <c r="AP21" i="6"/>
  <c r="AS21" i="6" s="1"/>
  <c r="AT21" i="6" s="1"/>
  <c r="AU21" i="6" s="1"/>
  <c r="AV21" i="6" s="1"/>
  <c r="L44" i="6"/>
  <c r="M44" i="6" s="1"/>
  <c r="N44" i="6" s="1"/>
  <c r="AH46" i="6"/>
  <c r="AF47" i="6"/>
  <c r="AG47" i="6" s="1"/>
  <c r="F46" i="6"/>
  <c r="B48" i="6"/>
  <c r="S48" i="6" s="1"/>
  <c r="E47" i="6"/>
  <c r="G47" i="6" s="1"/>
  <c r="H47" i="6" s="1"/>
  <c r="L47" i="11" l="1"/>
  <c r="M47" i="11" s="1"/>
  <c r="N47" i="11"/>
  <c r="X29" i="11"/>
  <c r="Y29" i="11" s="1"/>
  <c r="Z29" i="11" s="1"/>
  <c r="AK23" i="11"/>
  <c r="AL23" i="11" s="1"/>
  <c r="AM23" i="11" s="1"/>
  <c r="AJ23" i="11"/>
  <c r="J48" i="11"/>
  <c r="K48" i="11" s="1"/>
  <c r="I49" i="11"/>
  <c r="J49" i="11" s="1"/>
  <c r="F49" i="11"/>
  <c r="AC28" i="11"/>
  <c r="AD28" i="11" s="1"/>
  <c r="AE28" i="11" s="1"/>
  <c r="F47" i="6"/>
  <c r="Q45" i="6"/>
  <c r="U22" i="6"/>
  <c r="V22" i="6" s="1"/>
  <c r="T22" i="6"/>
  <c r="L45" i="6"/>
  <c r="M45" i="6" s="1"/>
  <c r="N45" i="6" s="1"/>
  <c r="B49" i="6"/>
  <c r="S49" i="6" s="1"/>
  <c r="E48" i="6"/>
  <c r="G48" i="6" s="1"/>
  <c r="H48" i="6" s="1"/>
  <c r="I47" i="6"/>
  <c r="J46" i="6"/>
  <c r="K46" i="6" s="1"/>
  <c r="AH47" i="6"/>
  <c r="AF48" i="6"/>
  <c r="AG48" i="6" s="1"/>
  <c r="AK22" i="6"/>
  <c r="AL22" i="6" s="1"/>
  <c r="AM22" i="6" s="1"/>
  <c r="AJ22" i="6"/>
  <c r="W30" i="11" l="1"/>
  <c r="AA29" i="11"/>
  <c r="AB29" i="11" s="1"/>
  <c r="L48" i="11"/>
  <c r="M48" i="11" s="1"/>
  <c r="N48" i="11" s="1"/>
  <c r="AO23" i="11"/>
  <c r="AN23" i="11"/>
  <c r="AR23" i="11" s="1"/>
  <c r="E3" i="11"/>
  <c r="K49" i="11"/>
  <c r="F48" i="6"/>
  <c r="R45" i="6"/>
  <c r="O46" i="6" s="1"/>
  <c r="P46" i="6" s="1"/>
  <c r="Q46" i="6" s="1"/>
  <c r="R46" i="6" s="1"/>
  <c r="O47" i="6" s="1"/>
  <c r="P47" i="6" s="1"/>
  <c r="L46" i="6"/>
  <c r="M46" i="6" s="1"/>
  <c r="N46" i="6" s="1"/>
  <c r="AF49" i="6"/>
  <c r="AG49" i="6" s="1"/>
  <c r="AH49" i="6" s="1"/>
  <c r="AH48" i="6"/>
  <c r="AN22" i="6"/>
  <c r="AR22" i="6" s="1"/>
  <c r="AO22" i="6"/>
  <c r="I48" i="6"/>
  <c r="J47" i="6"/>
  <c r="K47" i="6" s="1"/>
  <c r="E49" i="6"/>
  <c r="G49" i="6" s="1"/>
  <c r="H49" i="6" s="1"/>
  <c r="AQ23" i="11" l="1"/>
  <c r="AI24" i="11" s="1"/>
  <c r="AP23" i="11"/>
  <c r="AS23" i="11" s="1"/>
  <c r="AT23" i="11" s="1"/>
  <c r="AU23" i="11" s="1"/>
  <c r="AV23" i="11" s="1"/>
  <c r="L49" i="11"/>
  <c r="M49" i="11" s="1"/>
  <c r="N49" i="11" s="1"/>
  <c r="G3" i="11" s="1"/>
  <c r="AC29" i="11"/>
  <c r="AD29" i="11" s="1"/>
  <c r="AE29" i="11" s="1"/>
  <c r="X30" i="11"/>
  <c r="Y30" i="11" s="1"/>
  <c r="Z30" i="11" s="1"/>
  <c r="F49" i="6"/>
  <c r="Q47" i="6"/>
  <c r="R47" i="6" s="1"/>
  <c r="O48" i="6" s="1"/>
  <c r="L47" i="6"/>
  <c r="M47" i="6" s="1"/>
  <c r="N47" i="6" s="1"/>
  <c r="AQ22" i="6"/>
  <c r="AI23" i="6" s="1"/>
  <c r="AP22" i="6"/>
  <c r="I49" i="6"/>
  <c r="J49" i="6" s="1"/>
  <c r="J48" i="6"/>
  <c r="K48" i="6" s="1"/>
  <c r="W31" i="11" l="1"/>
  <c r="AA30" i="11"/>
  <c r="AB30" i="11" s="1"/>
  <c r="AK24" i="11"/>
  <c r="AL24" i="11" s="1"/>
  <c r="AM24" i="11" s="1"/>
  <c r="AJ24" i="11"/>
  <c r="K49" i="6"/>
  <c r="E3" i="6"/>
  <c r="B69" i="10" s="1"/>
  <c r="P48" i="6"/>
  <c r="Q48" i="6" s="1"/>
  <c r="R48" i="6" s="1"/>
  <c r="O49" i="6" s="1"/>
  <c r="P49" i="6" s="1"/>
  <c r="L48" i="6"/>
  <c r="M48" i="6" s="1"/>
  <c r="N48" i="6" s="1"/>
  <c r="AK23" i="6"/>
  <c r="AL23" i="6" s="1"/>
  <c r="AM23" i="6" s="1"/>
  <c r="AJ23" i="6"/>
  <c r="U23" i="6"/>
  <c r="V23" i="6" s="1"/>
  <c r="T23" i="6"/>
  <c r="L49" i="6"/>
  <c r="M49" i="6" s="1"/>
  <c r="N49" i="6" s="1"/>
  <c r="G3" i="6" s="1"/>
  <c r="D69" i="10" s="1"/>
  <c r="AS22" i="6"/>
  <c r="AT22" i="6" s="1"/>
  <c r="AU22" i="6" s="1"/>
  <c r="AV22" i="6" s="1"/>
  <c r="AC30" i="11" l="1"/>
  <c r="AD30" i="11" s="1"/>
  <c r="AE30" i="11"/>
  <c r="X31" i="11"/>
  <c r="Y31" i="11" s="1"/>
  <c r="Z31" i="11" s="1"/>
  <c r="AN24" i="11"/>
  <c r="AR24" i="11" s="1"/>
  <c r="AO24" i="11"/>
  <c r="Q49" i="6"/>
  <c r="R49" i="6" s="1"/>
  <c r="AN23" i="6"/>
  <c r="AR23" i="6" s="1"/>
  <c r="AO23" i="6"/>
  <c r="W32" i="11" l="1"/>
  <c r="AA31" i="11"/>
  <c r="AB31" i="11" s="1"/>
  <c r="AQ24" i="11"/>
  <c r="AI25" i="11" s="1"/>
  <c r="AP24" i="11"/>
  <c r="AQ23" i="6"/>
  <c r="AI24" i="6" s="1"/>
  <c r="AP23" i="6"/>
  <c r="AS23" i="6" s="1"/>
  <c r="AT23" i="6" s="1"/>
  <c r="AU23" i="6" s="1"/>
  <c r="AV23" i="6" s="1"/>
  <c r="AC31" i="11" l="1"/>
  <c r="AD31" i="11" s="1"/>
  <c r="AE31" i="11" s="1"/>
  <c r="AK25" i="11"/>
  <c r="AL25" i="11" s="1"/>
  <c r="AM25" i="11" s="1"/>
  <c r="AJ25" i="11"/>
  <c r="AS24" i="11"/>
  <c r="AT24" i="11" s="1"/>
  <c r="AU24" i="11" s="1"/>
  <c r="AV24" i="11" s="1"/>
  <c r="X32" i="11"/>
  <c r="Y32" i="11" s="1"/>
  <c r="Z32" i="11" s="1"/>
  <c r="U24" i="6"/>
  <c r="V24" i="6" s="1"/>
  <c r="T24" i="6"/>
  <c r="AK24" i="6"/>
  <c r="AL24" i="6" s="1"/>
  <c r="AM24" i="6" s="1"/>
  <c r="AJ24" i="6"/>
  <c r="AA32" i="11" l="1"/>
  <c r="AB32" i="11" s="1"/>
  <c r="W33" i="11"/>
  <c r="AO25" i="11"/>
  <c r="AN25" i="11"/>
  <c r="AR25" i="11" s="1"/>
  <c r="AO24" i="6"/>
  <c r="AN24" i="6"/>
  <c r="AR24" i="6" s="1"/>
  <c r="X33" i="11" l="1"/>
  <c r="Y33" i="11"/>
  <c r="Z33" i="11" s="1"/>
  <c r="AQ25" i="11"/>
  <c r="AI26" i="11" s="1"/>
  <c r="AP25" i="11"/>
  <c r="AC32" i="11"/>
  <c r="AD32" i="11" s="1"/>
  <c r="AE32" i="11" s="1"/>
  <c r="AQ24" i="6"/>
  <c r="AI25" i="6" s="1"/>
  <c r="AP24" i="6"/>
  <c r="AS24" i="6" s="1"/>
  <c r="AT24" i="6" s="1"/>
  <c r="AU24" i="6" s="1"/>
  <c r="AV24" i="6" s="1"/>
  <c r="AK26" i="11" l="1"/>
  <c r="AL26" i="11" s="1"/>
  <c r="AM26" i="11" s="1"/>
  <c r="AJ26" i="11"/>
  <c r="AA33" i="11"/>
  <c r="AB33" i="11" s="1"/>
  <c r="W34" i="11"/>
  <c r="AS25" i="11"/>
  <c r="AT25" i="11" s="1"/>
  <c r="AU25" i="11" s="1"/>
  <c r="AV25" i="11" s="1"/>
  <c r="U25" i="6"/>
  <c r="V25" i="6" s="1"/>
  <c r="T25" i="6"/>
  <c r="AK25" i="6"/>
  <c r="AL25" i="6" s="1"/>
  <c r="AM25" i="6" s="1"/>
  <c r="AJ25" i="6"/>
  <c r="AC33" i="11" l="1"/>
  <c r="AD33" i="11" s="1"/>
  <c r="AE33" i="11" s="1"/>
  <c r="X34" i="11"/>
  <c r="Y34" i="11" s="1"/>
  <c r="Z34" i="11" s="1"/>
  <c r="AO26" i="11"/>
  <c r="AN26" i="11"/>
  <c r="AR26" i="11" s="1"/>
  <c r="AO25" i="6"/>
  <c r="AN25" i="6"/>
  <c r="AR25" i="6" s="1"/>
  <c r="W35" i="11" l="1"/>
  <c r="AA34" i="11"/>
  <c r="AB34" i="11" s="1"/>
  <c r="AQ26" i="11"/>
  <c r="AI27" i="11" s="1"/>
  <c r="AP26" i="11"/>
  <c r="AS26" i="11" s="1"/>
  <c r="AT26" i="11" s="1"/>
  <c r="AU26" i="11" s="1"/>
  <c r="AV26" i="11" s="1"/>
  <c r="AQ25" i="6"/>
  <c r="AI26" i="6" s="1"/>
  <c r="AP25" i="6"/>
  <c r="AC34" i="11" l="1"/>
  <c r="AD34" i="11" s="1"/>
  <c r="AE34" i="11" s="1"/>
  <c r="AK27" i="11"/>
  <c r="AL27" i="11" s="1"/>
  <c r="AM27" i="11" s="1"/>
  <c r="AJ27" i="11"/>
  <c r="X35" i="11"/>
  <c r="Y35" i="11" s="1"/>
  <c r="Z35" i="11" s="1"/>
  <c r="U26" i="6"/>
  <c r="V26" i="6" s="1"/>
  <c r="T26" i="6"/>
  <c r="AK26" i="6"/>
  <c r="AL26" i="6" s="1"/>
  <c r="AM26" i="6" s="1"/>
  <c r="AJ26" i="6"/>
  <c r="AS25" i="6"/>
  <c r="AT25" i="6" s="1"/>
  <c r="AU25" i="6" s="1"/>
  <c r="AV25" i="6" s="1"/>
  <c r="W36" i="11" l="1"/>
  <c r="AA35" i="11"/>
  <c r="AB35" i="11" s="1"/>
  <c r="AO27" i="11"/>
  <c r="AN27" i="11"/>
  <c r="AR27" i="11" s="1"/>
  <c r="AO26" i="6"/>
  <c r="AN26" i="6"/>
  <c r="AR26" i="6" s="1"/>
  <c r="AC35" i="11" l="1"/>
  <c r="AD35" i="11" s="1"/>
  <c r="AE35" i="11" s="1"/>
  <c r="AQ27" i="11"/>
  <c r="AI28" i="11" s="1"/>
  <c r="AP27" i="11"/>
  <c r="AS27" i="11" s="1"/>
  <c r="AT27" i="11" s="1"/>
  <c r="AU27" i="11" s="1"/>
  <c r="AV27" i="11" s="1"/>
  <c r="X36" i="11"/>
  <c r="Y36" i="11" s="1"/>
  <c r="Z36" i="11" s="1"/>
  <c r="AQ26" i="6"/>
  <c r="AI27" i="6" s="1"/>
  <c r="AP26" i="6"/>
  <c r="AA36" i="11" l="1"/>
  <c r="AB36" i="11" s="1"/>
  <c r="W37" i="11"/>
  <c r="AK28" i="11"/>
  <c r="AL28" i="11" s="1"/>
  <c r="AM28" i="11" s="1"/>
  <c r="AJ28" i="11"/>
  <c r="AK27" i="6"/>
  <c r="AL27" i="6" s="1"/>
  <c r="AM27" i="6" s="1"/>
  <c r="AJ27" i="6"/>
  <c r="U27" i="6"/>
  <c r="V27" i="6" s="1"/>
  <c r="T27" i="6"/>
  <c r="AS26" i="6"/>
  <c r="AT26" i="6" s="1"/>
  <c r="AU26" i="6" s="1"/>
  <c r="AV26" i="6" s="1"/>
  <c r="X37" i="11" l="1"/>
  <c r="Y37" i="11" s="1"/>
  <c r="Z37" i="11" s="1"/>
  <c r="AN28" i="11"/>
  <c r="AR28" i="11" s="1"/>
  <c r="AO28" i="11"/>
  <c r="AC36" i="11"/>
  <c r="AD36" i="11" s="1"/>
  <c r="AE36" i="11" s="1"/>
  <c r="AN27" i="6"/>
  <c r="AR27" i="6" s="1"/>
  <c r="AO27" i="6"/>
  <c r="W38" i="11" l="1"/>
  <c r="AA37" i="11"/>
  <c r="AB37" i="11" s="1"/>
  <c r="AQ28" i="11"/>
  <c r="AI29" i="11" s="1"/>
  <c r="AP28" i="11"/>
  <c r="AQ27" i="6"/>
  <c r="AI28" i="6" s="1"/>
  <c r="AP27" i="6"/>
  <c r="AC37" i="11" l="1"/>
  <c r="AD37" i="11" s="1"/>
  <c r="AE37" i="11"/>
  <c r="AK29" i="11"/>
  <c r="AL29" i="11" s="1"/>
  <c r="AM29" i="11" s="1"/>
  <c r="AJ29" i="11"/>
  <c r="AS28" i="11"/>
  <c r="AT28" i="11" s="1"/>
  <c r="AU28" i="11" s="1"/>
  <c r="AV28" i="11" s="1"/>
  <c r="X38" i="11"/>
  <c r="Y38" i="11" s="1"/>
  <c r="Z38" i="11" s="1"/>
  <c r="U28" i="6"/>
  <c r="V28" i="6" s="1"/>
  <c r="T28" i="6"/>
  <c r="AS27" i="6"/>
  <c r="AT27" i="6" s="1"/>
  <c r="AU27" i="6" s="1"/>
  <c r="AV27" i="6" s="1"/>
  <c r="AK28" i="6"/>
  <c r="AL28" i="6" s="1"/>
  <c r="AM28" i="6" s="1"/>
  <c r="AJ28" i="6"/>
  <c r="AO29" i="11" l="1"/>
  <c r="AN29" i="11"/>
  <c r="AR29" i="11" s="1"/>
  <c r="W39" i="11"/>
  <c r="AA38" i="11"/>
  <c r="AB38" i="11" s="1"/>
  <c r="AO28" i="6"/>
  <c r="AN28" i="6"/>
  <c r="AR28" i="6" s="1"/>
  <c r="X39" i="11" l="1"/>
  <c r="Y39" i="11" s="1"/>
  <c r="Z39" i="11" s="1"/>
  <c r="AC38" i="11"/>
  <c r="AD38" i="11" s="1"/>
  <c r="AE38" i="11" s="1"/>
  <c r="AQ29" i="11"/>
  <c r="AI30" i="11" s="1"/>
  <c r="AP29" i="11"/>
  <c r="AQ28" i="6"/>
  <c r="AI29" i="6" s="1"/>
  <c r="AP28" i="6"/>
  <c r="AS28" i="6" s="1"/>
  <c r="AT28" i="6" s="1"/>
  <c r="AU28" i="6" s="1"/>
  <c r="AV28" i="6" s="1"/>
  <c r="W40" i="11" l="1"/>
  <c r="AA39" i="11"/>
  <c r="AB39" i="11" s="1"/>
  <c r="AK30" i="11"/>
  <c r="AL30" i="11" s="1"/>
  <c r="AM30" i="11" s="1"/>
  <c r="AJ30" i="11"/>
  <c r="AS29" i="11"/>
  <c r="AT29" i="11" s="1"/>
  <c r="AU29" i="11" s="1"/>
  <c r="AV29" i="11" s="1"/>
  <c r="U29" i="6"/>
  <c r="V29" i="6" s="1"/>
  <c r="T29" i="6"/>
  <c r="AK29" i="6"/>
  <c r="AL29" i="6" s="1"/>
  <c r="AM29" i="6" s="1"/>
  <c r="AJ29" i="6"/>
  <c r="AO30" i="11" l="1"/>
  <c r="AN30" i="11"/>
  <c r="AR30" i="11" s="1"/>
  <c r="X40" i="11"/>
  <c r="Y40" i="11" s="1"/>
  <c r="Z40" i="11" s="1"/>
  <c r="AC39" i="11"/>
  <c r="AD39" i="11" s="1"/>
  <c r="AE39" i="11" s="1"/>
  <c r="AO29" i="6"/>
  <c r="AN29" i="6"/>
  <c r="AA40" i="11" l="1"/>
  <c r="AB40" i="11" s="1"/>
  <c r="W41" i="11"/>
  <c r="AS30" i="11"/>
  <c r="AT30" i="11" s="1"/>
  <c r="AU30" i="11" s="1"/>
  <c r="AV30" i="11" s="1"/>
  <c r="AQ30" i="11"/>
  <c r="AI31" i="11" s="1"/>
  <c r="AP30" i="11"/>
  <c r="AR29" i="6"/>
  <c r="F5" i="6"/>
  <c r="C71" i="10" s="1"/>
  <c r="AQ29" i="6"/>
  <c r="AI30" i="6" s="1"/>
  <c r="AP29" i="6"/>
  <c r="AK31" i="11" l="1"/>
  <c r="AL31" i="11" s="1"/>
  <c r="AM31" i="11" s="1"/>
  <c r="AJ31" i="11"/>
  <c r="X41" i="11"/>
  <c r="Y41" i="11" s="1"/>
  <c r="Z41" i="11" s="1"/>
  <c r="AC40" i="11"/>
  <c r="AD40" i="11" s="1"/>
  <c r="AE40" i="11" s="1"/>
  <c r="U30" i="6"/>
  <c r="V30" i="6" s="1"/>
  <c r="T30" i="6"/>
  <c r="AK30" i="6"/>
  <c r="AL30" i="6" s="1"/>
  <c r="AM30" i="6" s="1"/>
  <c r="AJ30" i="6"/>
  <c r="AS29" i="6"/>
  <c r="AT29" i="6" s="1"/>
  <c r="AU29" i="6" s="1"/>
  <c r="AV29" i="6" s="1"/>
  <c r="H5" i="6" s="1"/>
  <c r="E71" i="10" s="1"/>
  <c r="AA41" i="11" l="1"/>
  <c r="AB41" i="11" s="1"/>
  <c r="W42" i="11"/>
  <c r="AO31" i="11"/>
  <c r="AN31" i="11"/>
  <c r="AR31" i="11" s="1"/>
  <c r="AO30" i="6"/>
  <c r="AN30" i="6"/>
  <c r="AR30" i="6" s="1"/>
  <c r="AQ31" i="11" l="1"/>
  <c r="AI32" i="11" s="1"/>
  <c r="AP31" i="11"/>
  <c r="AS31" i="11" s="1"/>
  <c r="AT31" i="11" s="1"/>
  <c r="AU31" i="11" s="1"/>
  <c r="AV31" i="11" s="1"/>
  <c r="X42" i="11"/>
  <c r="Y42" i="11" s="1"/>
  <c r="Z42" i="11" s="1"/>
  <c r="AC41" i="11"/>
  <c r="AD41" i="11" s="1"/>
  <c r="AE41" i="11" s="1"/>
  <c r="AQ30" i="6"/>
  <c r="AI31" i="6" s="1"/>
  <c r="AP30" i="6"/>
  <c r="AK32" i="11" l="1"/>
  <c r="AL32" i="11" s="1"/>
  <c r="AM32" i="11" s="1"/>
  <c r="AJ32" i="11"/>
  <c r="W43" i="11"/>
  <c r="AA42" i="11"/>
  <c r="AB42" i="11" s="1"/>
  <c r="U31" i="6"/>
  <c r="V31" i="6" s="1"/>
  <c r="T31" i="6"/>
  <c r="AK31" i="6"/>
  <c r="AL31" i="6" s="1"/>
  <c r="AM31" i="6" s="1"/>
  <c r="AJ31" i="6"/>
  <c r="AS30" i="6"/>
  <c r="AT30" i="6" s="1"/>
  <c r="AU30" i="6" s="1"/>
  <c r="AV30" i="6" s="1"/>
  <c r="AC42" i="11" l="1"/>
  <c r="AD42" i="11" s="1"/>
  <c r="AE42" i="11"/>
  <c r="X43" i="11"/>
  <c r="Y43" i="11"/>
  <c r="Z43" i="11" s="1"/>
  <c r="AO32" i="11"/>
  <c r="AN32" i="11"/>
  <c r="AR32" i="11" s="1"/>
  <c r="AN31" i="6"/>
  <c r="AR31" i="6" s="1"/>
  <c r="AO31" i="6"/>
  <c r="W44" i="11" l="1"/>
  <c r="AA43" i="11"/>
  <c r="AB43" i="11" s="1"/>
  <c r="AQ32" i="11"/>
  <c r="AI33" i="11" s="1"/>
  <c r="AP32" i="11"/>
  <c r="AQ31" i="6"/>
  <c r="AI32" i="6" s="1"/>
  <c r="AP31" i="6"/>
  <c r="AS31" i="6" s="1"/>
  <c r="AT31" i="6" s="1"/>
  <c r="AU31" i="6" s="1"/>
  <c r="AV31" i="6" s="1"/>
  <c r="AC43" i="11" l="1"/>
  <c r="AD43" i="11" s="1"/>
  <c r="AE43" i="11"/>
  <c r="X44" i="11"/>
  <c r="Y44" i="11" s="1"/>
  <c r="Z44" i="11" s="1"/>
  <c r="AK33" i="11"/>
  <c r="AL33" i="11" s="1"/>
  <c r="AM33" i="11" s="1"/>
  <c r="AJ33" i="11"/>
  <c r="AS32" i="11"/>
  <c r="AT32" i="11" s="1"/>
  <c r="AU32" i="11" s="1"/>
  <c r="AV32" i="11" s="1"/>
  <c r="U32" i="6"/>
  <c r="V32" i="6" s="1"/>
  <c r="T32" i="6"/>
  <c r="AK32" i="6"/>
  <c r="AL32" i="6" s="1"/>
  <c r="AM32" i="6" s="1"/>
  <c r="AJ32" i="6"/>
  <c r="W45" i="11" l="1"/>
  <c r="AA44" i="11"/>
  <c r="AB44" i="11" s="1"/>
  <c r="AN33" i="11"/>
  <c r="AR33" i="11" s="1"/>
  <c r="AO33" i="11"/>
  <c r="AO32" i="6"/>
  <c r="AN32" i="6"/>
  <c r="AR32" i="6" s="1"/>
  <c r="AQ33" i="11" l="1"/>
  <c r="AI34" i="11" s="1"/>
  <c r="AP33" i="11"/>
  <c r="AS33" i="11" s="1"/>
  <c r="AT33" i="11" s="1"/>
  <c r="AU33" i="11" s="1"/>
  <c r="AV33" i="11" s="1"/>
  <c r="AC44" i="11"/>
  <c r="AD44" i="11" s="1"/>
  <c r="AE44" i="11" s="1"/>
  <c r="X45" i="11"/>
  <c r="Y45" i="11" s="1"/>
  <c r="Z45" i="11" s="1"/>
  <c r="AQ32" i="6"/>
  <c r="AI33" i="6" s="1"/>
  <c r="AP32" i="6"/>
  <c r="AA45" i="11" l="1"/>
  <c r="AB45" i="11" s="1"/>
  <c r="W46" i="11"/>
  <c r="AK34" i="11"/>
  <c r="AL34" i="11" s="1"/>
  <c r="AM34" i="11" s="1"/>
  <c r="AJ34" i="11"/>
  <c r="U33" i="6"/>
  <c r="V33" i="6" s="1"/>
  <c r="T33" i="6"/>
  <c r="AK33" i="6"/>
  <c r="AL33" i="6" s="1"/>
  <c r="AM33" i="6" s="1"/>
  <c r="AJ33" i="6"/>
  <c r="AS32" i="6"/>
  <c r="AT32" i="6" s="1"/>
  <c r="AU32" i="6" s="1"/>
  <c r="AV32" i="6" s="1"/>
  <c r="X46" i="11" l="1"/>
  <c r="Y46" i="11"/>
  <c r="Z46" i="11" s="1"/>
  <c r="AO34" i="11"/>
  <c r="AN34" i="11"/>
  <c r="AR34" i="11" s="1"/>
  <c r="AC45" i="11"/>
  <c r="AD45" i="11" s="1"/>
  <c r="AE45" i="11" s="1"/>
  <c r="AO33" i="6"/>
  <c r="AN33" i="6"/>
  <c r="AR33" i="6" s="1"/>
  <c r="AQ34" i="11" l="1"/>
  <c r="AI35" i="11" s="1"/>
  <c r="AP34" i="11"/>
  <c r="AS34" i="11" s="1"/>
  <c r="AT34" i="11" s="1"/>
  <c r="AU34" i="11" s="1"/>
  <c r="AV34" i="11" s="1"/>
  <c r="AA46" i="11"/>
  <c r="AB46" i="11" s="1"/>
  <c r="W47" i="11"/>
  <c r="AQ33" i="6"/>
  <c r="AI34" i="6" s="1"/>
  <c r="AP33" i="6"/>
  <c r="AS33" i="6" s="1"/>
  <c r="AT33" i="6" s="1"/>
  <c r="AU33" i="6" s="1"/>
  <c r="AV33" i="6" s="1"/>
  <c r="X47" i="11" l="1"/>
  <c r="Y47" i="11"/>
  <c r="Z47" i="11" s="1"/>
  <c r="AC46" i="11"/>
  <c r="AD46" i="11" s="1"/>
  <c r="AE46" i="11" s="1"/>
  <c r="AK35" i="11"/>
  <c r="AL35" i="11" s="1"/>
  <c r="AM35" i="11" s="1"/>
  <c r="AJ35" i="11"/>
  <c r="U34" i="6"/>
  <c r="V34" i="6" s="1"/>
  <c r="T34" i="6"/>
  <c r="AK34" i="6"/>
  <c r="AL34" i="6" s="1"/>
  <c r="AM34" i="6" s="1"/>
  <c r="AJ34" i="6"/>
  <c r="AO35" i="11" l="1"/>
  <c r="AN35" i="11"/>
  <c r="AR35" i="11" s="1"/>
  <c r="W48" i="11"/>
  <c r="AA47" i="11"/>
  <c r="AB47" i="11" s="1"/>
  <c r="AO34" i="6"/>
  <c r="AN34" i="6"/>
  <c r="AR34" i="6" s="1"/>
  <c r="AQ35" i="11" l="1"/>
  <c r="AI36" i="11" s="1"/>
  <c r="AP35" i="11"/>
  <c r="AC47" i="11"/>
  <c r="AD47" i="11" s="1"/>
  <c r="AE47" i="11" s="1"/>
  <c r="X48" i="11"/>
  <c r="Y48" i="11" s="1"/>
  <c r="Z48" i="11" s="1"/>
  <c r="AQ34" i="6"/>
  <c r="AI35" i="6" s="1"/>
  <c r="AP34" i="6"/>
  <c r="W49" i="11" l="1"/>
  <c r="AA48" i="11"/>
  <c r="AB48" i="11" s="1"/>
  <c r="AK36" i="11"/>
  <c r="AL36" i="11" s="1"/>
  <c r="AM36" i="11" s="1"/>
  <c r="AJ36" i="11"/>
  <c r="AS35" i="11"/>
  <c r="AT35" i="11" s="1"/>
  <c r="AU35" i="11" s="1"/>
  <c r="AV35" i="11" s="1"/>
  <c r="U35" i="6"/>
  <c r="V35" i="6" s="1"/>
  <c r="T35" i="6"/>
  <c r="AK35" i="6"/>
  <c r="AL35" i="6" s="1"/>
  <c r="AM35" i="6" s="1"/>
  <c r="AJ35" i="6"/>
  <c r="AS34" i="6"/>
  <c r="AT34" i="6" s="1"/>
  <c r="AU34" i="6" s="1"/>
  <c r="AV34" i="6" s="1"/>
  <c r="AC48" i="11" l="1"/>
  <c r="AD48" i="11" s="1"/>
  <c r="AE48" i="11" s="1"/>
  <c r="X49" i="11"/>
  <c r="Y49" i="11" s="1"/>
  <c r="Z49" i="11" s="1"/>
  <c r="AA49" i="11" s="1"/>
  <c r="AN36" i="11"/>
  <c r="AR36" i="11" s="1"/>
  <c r="AO36" i="11"/>
  <c r="AN35" i="6"/>
  <c r="AR35" i="6" s="1"/>
  <c r="AO35" i="6"/>
  <c r="E4" i="11" l="1"/>
  <c r="AB49" i="11"/>
  <c r="AQ36" i="11"/>
  <c r="AI37" i="11" s="1"/>
  <c r="AP36" i="11"/>
  <c r="AS36" i="11" s="1"/>
  <c r="AT36" i="11" s="1"/>
  <c r="AU36" i="11" s="1"/>
  <c r="AV36" i="11" s="1"/>
  <c r="AQ35" i="6"/>
  <c r="AI36" i="6" s="1"/>
  <c r="AP35" i="6"/>
  <c r="AS35" i="6" s="1"/>
  <c r="AT35" i="6" s="1"/>
  <c r="AU35" i="6" s="1"/>
  <c r="AV35" i="6" s="1"/>
  <c r="AK37" i="11" l="1"/>
  <c r="AL37" i="11" s="1"/>
  <c r="AM37" i="11" s="1"/>
  <c r="AJ37" i="11"/>
  <c r="AC49" i="11"/>
  <c r="AD49" i="11" s="1"/>
  <c r="AE49" i="11" s="1"/>
  <c r="G4" i="11" s="1"/>
  <c r="U36" i="6"/>
  <c r="V36" i="6" s="1"/>
  <c r="T36" i="6"/>
  <c r="AK36" i="6"/>
  <c r="AL36" i="6" s="1"/>
  <c r="AM36" i="6" s="1"/>
  <c r="AJ36" i="6"/>
  <c r="AN37" i="11" l="1"/>
  <c r="AR37" i="11" s="1"/>
  <c r="AO37" i="11"/>
  <c r="AO36" i="6"/>
  <c r="AN36" i="6"/>
  <c r="AR36" i="6" s="1"/>
  <c r="AQ37" i="11" l="1"/>
  <c r="AI38" i="11" s="1"/>
  <c r="AP37" i="11"/>
  <c r="AS37" i="11" s="1"/>
  <c r="AT37" i="11" s="1"/>
  <c r="AU37" i="11" s="1"/>
  <c r="AV37" i="11" s="1"/>
  <c r="AQ36" i="6"/>
  <c r="AI37" i="6" s="1"/>
  <c r="AP36" i="6"/>
  <c r="AK38" i="11" l="1"/>
  <c r="AL38" i="11" s="1"/>
  <c r="AM38" i="11" s="1"/>
  <c r="AJ38" i="11"/>
  <c r="U37" i="6"/>
  <c r="V37" i="6" s="1"/>
  <c r="T37" i="6"/>
  <c r="AK37" i="6"/>
  <c r="AL37" i="6" s="1"/>
  <c r="AM37" i="6" s="1"/>
  <c r="AJ37" i="6"/>
  <c r="AS36" i="6"/>
  <c r="AT36" i="6" s="1"/>
  <c r="AU36" i="6" s="1"/>
  <c r="AV36" i="6" s="1"/>
  <c r="AO38" i="11" l="1"/>
  <c r="AN38" i="11"/>
  <c r="AR38" i="11" s="1"/>
  <c r="AO37" i="6"/>
  <c r="AN37" i="6"/>
  <c r="AR37" i="6" s="1"/>
  <c r="AQ38" i="11" l="1"/>
  <c r="AI39" i="11" s="1"/>
  <c r="AP38" i="11"/>
  <c r="AQ37" i="6"/>
  <c r="AI38" i="6" s="1"/>
  <c r="AP37" i="6"/>
  <c r="AK39" i="11" l="1"/>
  <c r="AL39" i="11" s="1"/>
  <c r="AM39" i="11" s="1"/>
  <c r="AJ39" i="11"/>
  <c r="AS38" i="11"/>
  <c r="AT38" i="11" s="1"/>
  <c r="AU38" i="11" s="1"/>
  <c r="AV38" i="11" s="1"/>
  <c r="U38" i="6"/>
  <c r="V38" i="6" s="1"/>
  <c r="T38" i="6"/>
  <c r="AK38" i="6"/>
  <c r="AL38" i="6" s="1"/>
  <c r="AM38" i="6" s="1"/>
  <c r="AJ38" i="6"/>
  <c r="AS37" i="6"/>
  <c r="AT37" i="6" s="1"/>
  <c r="AU37" i="6" s="1"/>
  <c r="AV37" i="6" s="1"/>
  <c r="AO39" i="11" l="1"/>
  <c r="AN39" i="11"/>
  <c r="AR39" i="11" s="1"/>
  <c r="AO38" i="6"/>
  <c r="AN38" i="6"/>
  <c r="AR38" i="6" s="1"/>
  <c r="AQ39" i="11" l="1"/>
  <c r="AI40" i="11" s="1"/>
  <c r="AP39" i="11"/>
  <c r="AQ38" i="6"/>
  <c r="AI39" i="6" s="1"/>
  <c r="AP38" i="6"/>
  <c r="AK40" i="11" l="1"/>
  <c r="AL40" i="11" s="1"/>
  <c r="AM40" i="11" s="1"/>
  <c r="AJ40" i="11"/>
  <c r="AS39" i="11"/>
  <c r="AT39" i="11" s="1"/>
  <c r="AU39" i="11" s="1"/>
  <c r="AV39" i="11" s="1"/>
  <c r="U39" i="6"/>
  <c r="V39" i="6" s="1"/>
  <c r="T39" i="6"/>
  <c r="AK39" i="6"/>
  <c r="AL39" i="6" s="1"/>
  <c r="AM39" i="6" s="1"/>
  <c r="AJ39" i="6"/>
  <c r="AS38" i="6"/>
  <c r="AT38" i="6" s="1"/>
  <c r="AU38" i="6" s="1"/>
  <c r="AV38" i="6" s="1"/>
  <c r="AO40" i="11" l="1"/>
  <c r="AN40" i="11"/>
  <c r="AR40" i="11" s="1"/>
  <c r="AN39" i="6"/>
  <c r="AR39" i="6" s="1"/>
  <c r="AO39" i="6"/>
  <c r="AQ40" i="11" l="1"/>
  <c r="AI41" i="11" s="1"/>
  <c r="AP40" i="11"/>
  <c r="AQ39" i="6"/>
  <c r="AI40" i="6" s="1"/>
  <c r="AP39" i="6"/>
  <c r="AK41" i="11" l="1"/>
  <c r="AL41" i="11" s="1"/>
  <c r="AM41" i="11" s="1"/>
  <c r="AJ41" i="11"/>
  <c r="AS40" i="11"/>
  <c r="AT40" i="11" s="1"/>
  <c r="AU40" i="11" s="1"/>
  <c r="AV40" i="11" s="1"/>
  <c r="AK40" i="6"/>
  <c r="AL40" i="6" s="1"/>
  <c r="AM40" i="6" s="1"/>
  <c r="AJ40" i="6"/>
  <c r="U40" i="6"/>
  <c r="V40" i="6" s="1"/>
  <c r="T40" i="6"/>
  <c r="AS39" i="6"/>
  <c r="AT39" i="6" s="1"/>
  <c r="AU39" i="6" s="1"/>
  <c r="AV39" i="6" s="1"/>
  <c r="AN41" i="11" l="1"/>
  <c r="AR41" i="11" s="1"/>
  <c r="AO41" i="11"/>
  <c r="AO40" i="6"/>
  <c r="AN40" i="6"/>
  <c r="AR40" i="6" s="1"/>
  <c r="AQ41" i="11" l="1"/>
  <c r="AI42" i="11" s="1"/>
  <c r="AP41" i="11"/>
  <c r="AS41" i="11"/>
  <c r="AT41" i="11" s="1"/>
  <c r="AU41" i="11" s="1"/>
  <c r="AV41" i="11" s="1"/>
  <c r="AQ40" i="6"/>
  <c r="AI41" i="6" s="1"/>
  <c r="AP40" i="6"/>
  <c r="AK42" i="11" l="1"/>
  <c r="AL42" i="11" s="1"/>
  <c r="AM42" i="11" s="1"/>
  <c r="AJ42" i="11"/>
  <c r="AK41" i="6"/>
  <c r="AL41" i="6" s="1"/>
  <c r="AM41" i="6" s="1"/>
  <c r="AJ41" i="6"/>
  <c r="U41" i="6"/>
  <c r="V41" i="6" s="1"/>
  <c r="T41" i="6"/>
  <c r="AS40" i="6"/>
  <c r="AT40" i="6" s="1"/>
  <c r="AU40" i="6" s="1"/>
  <c r="AV40" i="6" s="1"/>
  <c r="AN42" i="11" l="1"/>
  <c r="AR42" i="11" s="1"/>
  <c r="AO42" i="11"/>
  <c r="AO41" i="6"/>
  <c r="AN41" i="6"/>
  <c r="AR41" i="6" s="1"/>
  <c r="AQ42" i="11" l="1"/>
  <c r="AI43" i="11" s="1"/>
  <c r="AP42" i="11"/>
  <c r="AS42" i="11" s="1"/>
  <c r="AT42" i="11" s="1"/>
  <c r="AU42" i="11" s="1"/>
  <c r="AV42" i="11" s="1"/>
  <c r="AQ41" i="6"/>
  <c r="AI42" i="6" s="1"/>
  <c r="AP41" i="6"/>
  <c r="AK43" i="11" l="1"/>
  <c r="AL43" i="11" s="1"/>
  <c r="AM43" i="11" s="1"/>
  <c r="AJ43" i="11"/>
  <c r="U42" i="6"/>
  <c r="V42" i="6" s="1"/>
  <c r="T42" i="6"/>
  <c r="AK42" i="6"/>
  <c r="AL42" i="6" s="1"/>
  <c r="AM42" i="6" s="1"/>
  <c r="AJ42" i="6"/>
  <c r="AS41" i="6"/>
  <c r="AT41" i="6" s="1"/>
  <c r="AU41" i="6" s="1"/>
  <c r="AV41" i="6" s="1"/>
  <c r="AO43" i="11" l="1"/>
  <c r="AN43" i="11"/>
  <c r="AR43" i="11" s="1"/>
  <c r="AO42" i="6"/>
  <c r="AN42" i="6"/>
  <c r="AR42" i="6" s="1"/>
  <c r="AQ43" i="11" l="1"/>
  <c r="AI44" i="11" s="1"/>
  <c r="AP43" i="11"/>
  <c r="AQ42" i="6"/>
  <c r="AI43" i="6" s="1"/>
  <c r="AP42" i="6"/>
  <c r="AK44" i="11" l="1"/>
  <c r="AL44" i="11" s="1"/>
  <c r="AM44" i="11" s="1"/>
  <c r="AJ44" i="11"/>
  <c r="AS43" i="11"/>
  <c r="AT43" i="11" s="1"/>
  <c r="AU43" i="11" s="1"/>
  <c r="AV43" i="11" s="1"/>
  <c r="AK43" i="6"/>
  <c r="AL43" i="6" s="1"/>
  <c r="AM43" i="6" s="1"/>
  <c r="AJ43" i="6"/>
  <c r="AS42" i="6"/>
  <c r="AT42" i="6" s="1"/>
  <c r="AU42" i="6" s="1"/>
  <c r="AV42" i="6" s="1"/>
  <c r="U43" i="6"/>
  <c r="V43" i="6" s="1"/>
  <c r="T43" i="6"/>
  <c r="AO44" i="11" l="1"/>
  <c r="AN44" i="11"/>
  <c r="AR44" i="11" s="1"/>
  <c r="AO43" i="6"/>
  <c r="AN43" i="6"/>
  <c r="AR43" i="6" s="1"/>
  <c r="AQ44" i="11" l="1"/>
  <c r="AI45" i="11" s="1"/>
  <c r="AP44" i="11"/>
  <c r="AQ43" i="6"/>
  <c r="AI44" i="6" s="1"/>
  <c r="AP43" i="6"/>
  <c r="AK45" i="11" l="1"/>
  <c r="AL45" i="11" s="1"/>
  <c r="AM45" i="11" s="1"/>
  <c r="AJ45" i="11"/>
  <c r="AS44" i="11"/>
  <c r="AT44" i="11" s="1"/>
  <c r="AU44" i="11" s="1"/>
  <c r="AV44" i="11" s="1"/>
  <c r="AK44" i="6"/>
  <c r="AL44" i="6" s="1"/>
  <c r="AM44" i="6" s="1"/>
  <c r="AJ44" i="6"/>
  <c r="U44" i="6"/>
  <c r="V44" i="6" s="1"/>
  <c r="T44" i="6"/>
  <c r="AS43" i="6"/>
  <c r="AT43" i="6" s="1"/>
  <c r="AU43" i="6" s="1"/>
  <c r="AV43" i="6" s="1"/>
  <c r="AO45" i="11" l="1"/>
  <c r="AN45" i="11"/>
  <c r="AR45" i="11" s="1"/>
  <c r="AO44" i="6"/>
  <c r="AN44" i="6"/>
  <c r="AR44" i="6" s="1"/>
  <c r="AQ45" i="11" l="1"/>
  <c r="AI46" i="11" s="1"/>
  <c r="AP45" i="11"/>
  <c r="AQ44" i="6"/>
  <c r="AI45" i="6" s="1"/>
  <c r="AP44" i="6"/>
  <c r="AK46" i="11" l="1"/>
  <c r="AL46" i="11" s="1"/>
  <c r="AM46" i="11" s="1"/>
  <c r="AJ46" i="11"/>
  <c r="AS45" i="11"/>
  <c r="AT45" i="11" s="1"/>
  <c r="AU45" i="11" s="1"/>
  <c r="AV45" i="11" s="1"/>
  <c r="U45" i="6"/>
  <c r="V45" i="6" s="1"/>
  <c r="T45" i="6"/>
  <c r="AK45" i="6"/>
  <c r="AL45" i="6" s="1"/>
  <c r="AM45" i="6" s="1"/>
  <c r="AJ45" i="6"/>
  <c r="AS44" i="6"/>
  <c r="AT44" i="6" s="1"/>
  <c r="AU44" i="6" s="1"/>
  <c r="AV44" i="6" s="1"/>
  <c r="AN46" i="11" l="1"/>
  <c r="AR46" i="11" s="1"/>
  <c r="AO46" i="11"/>
  <c r="AN45" i="6"/>
  <c r="AR45" i="6" s="1"/>
  <c r="AO45" i="6"/>
  <c r="AQ46" i="11" l="1"/>
  <c r="AI47" i="11" s="1"/>
  <c r="AP46" i="11"/>
  <c r="AS46" i="11" s="1"/>
  <c r="AT46" i="11" s="1"/>
  <c r="AU46" i="11" s="1"/>
  <c r="AV46" i="11" s="1"/>
  <c r="AQ45" i="6"/>
  <c r="AI46" i="6" s="1"/>
  <c r="AP45" i="6"/>
  <c r="AK47" i="11" l="1"/>
  <c r="AL47" i="11" s="1"/>
  <c r="AM47" i="11" s="1"/>
  <c r="AJ47" i="11"/>
  <c r="U46" i="6"/>
  <c r="V46" i="6" s="1"/>
  <c r="T46" i="6"/>
  <c r="AK46" i="6"/>
  <c r="AL46" i="6" s="1"/>
  <c r="AM46" i="6" s="1"/>
  <c r="AJ46" i="6"/>
  <c r="AS45" i="6"/>
  <c r="AT45" i="6" s="1"/>
  <c r="AU45" i="6" s="1"/>
  <c r="AV45" i="6" s="1"/>
  <c r="AO47" i="11" l="1"/>
  <c r="AN47" i="11"/>
  <c r="AR47" i="11" s="1"/>
  <c r="AO46" i="6"/>
  <c r="AN46" i="6"/>
  <c r="AR46" i="6" s="1"/>
  <c r="AQ47" i="11" l="1"/>
  <c r="AI48" i="11" s="1"/>
  <c r="AP47" i="11"/>
  <c r="AQ46" i="6"/>
  <c r="AI47" i="6" s="1"/>
  <c r="AP46" i="6"/>
  <c r="AS46" i="6" s="1"/>
  <c r="AT46" i="6" s="1"/>
  <c r="AU46" i="6" s="1"/>
  <c r="AV46" i="6" s="1"/>
  <c r="AK48" i="11" l="1"/>
  <c r="AL48" i="11" s="1"/>
  <c r="AM48" i="11" s="1"/>
  <c r="AJ48" i="11"/>
  <c r="AS47" i="11"/>
  <c r="AT47" i="11" s="1"/>
  <c r="AU47" i="11" s="1"/>
  <c r="AV47" i="11" s="1"/>
  <c r="U47" i="6"/>
  <c r="V47" i="6" s="1"/>
  <c r="T47" i="6"/>
  <c r="AK47" i="6"/>
  <c r="AL47" i="6" s="1"/>
  <c r="AM47" i="6" s="1"/>
  <c r="AJ47" i="6"/>
  <c r="AO48" i="11" l="1"/>
  <c r="AN48" i="11"/>
  <c r="AR48" i="11" s="1"/>
  <c r="AO47" i="6"/>
  <c r="AN47" i="6"/>
  <c r="AR47" i="6" s="1"/>
  <c r="AQ48" i="11" l="1"/>
  <c r="AI49" i="11" s="1"/>
  <c r="AP48" i="11"/>
  <c r="AQ47" i="6"/>
  <c r="AI48" i="6" s="1"/>
  <c r="AP47" i="6"/>
  <c r="AK49" i="11" l="1"/>
  <c r="AL49" i="11" s="1"/>
  <c r="AM49" i="11" s="1"/>
  <c r="AJ49" i="11"/>
  <c r="AS48" i="11"/>
  <c r="AT48" i="11" s="1"/>
  <c r="AU48" i="11" s="1"/>
  <c r="AV48" i="11" s="1"/>
  <c r="U48" i="6"/>
  <c r="V48" i="6" s="1"/>
  <c r="T48" i="6"/>
  <c r="AK48" i="6"/>
  <c r="AL48" i="6" s="1"/>
  <c r="AM48" i="6" s="1"/>
  <c r="AJ48" i="6"/>
  <c r="AS47" i="6"/>
  <c r="AT47" i="6" s="1"/>
  <c r="AU47" i="6" s="1"/>
  <c r="AV47" i="6" s="1"/>
  <c r="AN49" i="11" l="1"/>
  <c r="AO49" i="11"/>
  <c r="AO48" i="6"/>
  <c r="AN48" i="6"/>
  <c r="AR48" i="6" s="1"/>
  <c r="AQ49" i="11" l="1"/>
  <c r="AP49" i="11"/>
  <c r="E5" i="11"/>
  <c r="AR49" i="11"/>
  <c r="AQ48" i="6"/>
  <c r="AI49" i="6" s="1"/>
  <c r="AP48" i="6"/>
  <c r="AS49" i="11" l="1"/>
  <c r="AT49" i="11" s="1"/>
  <c r="AU49" i="11" s="1"/>
  <c r="AV49" i="11" s="1"/>
  <c r="G5" i="11" s="1"/>
  <c r="U49" i="6"/>
  <c r="V49" i="6" s="1"/>
  <c r="T49" i="6"/>
  <c r="AK49" i="6"/>
  <c r="AL49" i="6" s="1"/>
  <c r="AM49" i="6" s="1"/>
  <c r="AJ49" i="6"/>
  <c r="AS48" i="6"/>
  <c r="AT48" i="6" s="1"/>
  <c r="AU48" i="6" s="1"/>
  <c r="AV48" i="6" s="1"/>
  <c r="AN49" i="6" l="1"/>
  <c r="AO49" i="6"/>
  <c r="AR49" i="6" l="1"/>
  <c r="E5" i="6"/>
  <c r="B71" i="10" s="1"/>
  <c r="AQ49" i="6"/>
  <c r="AP49" i="6"/>
  <c r="AS49" i="6" l="1"/>
  <c r="AT49" i="6" s="1"/>
  <c r="AU49" i="6" s="1"/>
  <c r="AV49" i="6" s="1"/>
  <c r="G5" i="6" s="1"/>
  <c r="D71" i="10" s="1"/>
  <c r="X10" i="6"/>
  <c r="Y10" i="6" s="1"/>
  <c r="Z10" i="6" s="1"/>
  <c r="AA10" i="6" l="1"/>
  <c r="AB10" i="6" s="1"/>
  <c r="AC10" i="6" s="1"/>
  <c r="AD10" i="6" s="1"/>
  <c r="AE10" i="6" s="1"/>
  <c r="W11" i="6"/>
  <c r="X11" i="6" s="1"/>
  <c r="Y11" i="6" s="1"/>
  <c r="Z11" i="6" s="1"/>
  <c r="W12" i="6" l="1"/>
  <c r="X12" i="6" s="1"/>
  <c r="Y12" i="6" s="1"/>
  <c r="Z12" i="6" s="1"/>
  <c r="AA11" i="6"/>
  <c r="AB11" i="6" s="1"/>
  <c r="AC11" i="6" s="1"/>
  <c r="W13" i="6" l="1"/>
  <c r="X13" i="6" s="1"/>
  <c r="Y13" i="6" s="1"/>
  <c r="Z13" i="6" s="1"/>
  <c r="AA12" i="6"/>
  <c r="AB12" i="6" s="1"/>
  <c r="AC12" i="6" s="1"/>
  <c r="AD12" i="6" s="1"/>
  <c r="AE12" i="6" s="1"/>
  <c r="AD11" i="6"/>
  <c r="AE11" i="6" s="1"/>
  <c r="AA13" i="6" l="1"/>
  <c r="AB13" i="6" s="1"/>
  <c r="AC13" i="6" s="1"/>
  <c r="AD13" i="6" s="1"/>
  <c r="AE13" i="6" s="1"/>
  <c r="W14" i="6"/>
  <c r="X14" i="6" s="1"/>
  <c r="Y14" i="6" s="1"/>
  <c r="Z14" i="6" s="1"/>
  <c r="AA14" i="6" l="1"/>
  <c r="AB14" i="6" s="1"/>
  <c r="AC14" i="6" s="1"/>
  <c r="AD14" i="6" s="1"/>
  <c r="AE14" i="6" s="1"/>
  <c r="W15" i="6"/>
  <c r="X15" i="6" s="1"/>
  <c r="Y15" i="6" s="1"/>
  <c r="Z15" i="6" s="1"/>
  <c r="W16" i="6" l="1"/>
  <c r="X16" i="6" s="1"/>
  <c r="Y16" i="6" s="1"/>
  <c r="Z16" i="6" s="1"/>
  <c r="AA15" i="6"/>
  <c r="AB15" i="6" s="1"/>
  <c r="AC15" i="6" s="1"/>
  <c r="AD15" i="6" s="1"/>
  <c r="AE15" i="6" s="1"/>
  <c r="AA16" i="6" l="1"/>
  <c r="AB16" i="6" s="1"/>
  <c r="AC16" i="6" s="1"/>
  <c r="AD16" i="6" s="1"/>
  <c r="AE16" i="6" s="1"/>
  <c r="W17" i="6"/>
  <c r="X17" i="6" s="1"/>
  <c r="Y17" i="6" s="1"/>
  <c r="Z17" i="6" s="1"/>
  <c r="W18" i="6" l="1"/>
  <c r="X18" i="6" s="1"/>
  <c r="Y18" i="6" s="1"/>
  <c r="Z18" i="6" s="1"/>
  <c r="AA17" i="6"/>
  <c r="AB17" i="6" s="1"/>
  <c r="AC17" i="6" s="1"/>
  <c r="AD17" i="6" s="1"/>
  <c r="AE17" i="6" s="1"/>
  <c r="W19" i="6" l="1"/>
  <c r="X19" i="6" s="1"/>
  <c r="Y19" i="6" s="1"/>
  <c r="Z19" i="6" s="1"/>
  <c r="AA18" i="6"/>
  <c r="AB18" i="6" s="1"/>
  <c r="AC18" i="6" s="1"/>
  <c r="AD18" i="6" s="1"/>
  <c r="AE18" i="6" s="1"/>
  <c r="W20" i="6" l="1"/>
  <c r="X20" i="6" s="1"/>
  <c r="Y20" i="6" s="1"/>
  <c r="Z20" i="6" s="1"/>
  <c r="AA19" i="6"/>
  <c r="AB19" i="6" s="1"/>
  <c r="AC19" i="6" s="1"/>
  <c r="AD19" i="6" s="1"/>
  <c r="AE19" i="6" s="1"/>
  <c r="AA20" i="6" l="1"/>
  <c r="AB20" i="6" s="1"/>
  <c r="AC20" i="6" s="1"/>
  <c r="AD20" i="6" s="1"/>
  <c r="AE20" i="6" s="1"/>
  <c r="W21" i="6"/>
  <c r="X21" i="6" s="1"/>
  <c r="Y21" i="6" s="1"/>
  <c r="Z21" i="6" s="1"/>
  <c r="AA21" i="6" l="1"/>
  <c r="AB21" i="6" s="1"/>
  <c r="AC21" i="6" s="1"/>
  <c r="AD21" i="6" s="1"/>
  <c r="AE21" i="6" s="1"/>
  <c r="W22" i="6"/>
  <c r="X22" i="6" s="1"/>
  <c r="Y22" i="6" s="1"/>
  <c r="Z22" i="6" s="1"/>
  <c r="W23" i="6" l="1"/>
  <c r="X23" i="6" s="1"/>
  <c r="Y23" i="6" s="1"/>
  <c r="Z23" i="6" s="1"/>
  <c r="AA22" i="6"/>
  <c r="AB22" i="6" s="1"/>
  <c r="AC22" i="6" s="1"/>
  <c r="AD22" i="6" s="1"/>
  <c r="AE22" i="6" s="1"/>
  <c r="W24" i="6" l="1"/>
  <c r="X24" i="6" s="1"/>
  <c r="Y24" i="6" s="1"/>
  <c r="Z24" i="6" s="1"/>
  <c r="AA23" i="6"/>
  <c r="AB23" i="6" s="1"/>
  <c r="AC23" i="6" s="1"/>
  <c r="AD23" i="6" s="1"/>
  <c r="AE23" i="6" s="1"/>
  <c r="AA24" i="6" l="1"/>
  <c r="AB24" i="6" s="1"/>
  <c r="AC24" i="6" s="1"/>
  <c r="AD24" i="6" s="1"/>
  <c r="AE24" i="6" s="1"/>
  <c r="W25" i="6"/>
  <c r="X25" i="6" s="1"/>
  <c r="Y25" i="6" s="1"/>
  <c r="Z25" i="6" s="1"/>
  <c r="W26" i="6" l="1"/>
  <c r="X26" i="6" s="1"/>
  <c r="Y26" i="6" s="1"/>
  <c r="Z26" i="6" s="1"/>
  <c r="AA25" i="6"/>
  <c r="AB25" i="6" s="1"/>
  <c r="AC25" i="6" s="1"/>
  <c r="AD25" i="6" s="1"/>
  <c r="AE25" i="6" s="1"/>
  <c r="W27" i="6" l="1"/>
  <c r="X27" i="6" s="1"/>
  <c r="Y27" i="6" s="1"/>
  <c r="Z27" i="6" s="1"/>
  <c r="AA26" i="6"/>
  <c r="AB26" i="6" s="1"/>
  <c r="AC26" i="6" s="1"/>
  <c r="AD26" i="6" s="1"/>
  <c r="AE26" i="6" s="1"/>
  <c r="W28" i="6" l="1"/>
  <c r="X28" i="6" s="1"/>
  <c r="Y28" i="6" s="1"/>
  <c r="Z28" i="6" s="1"/>
  <c r="AA27" i="6"/>
  <c r="AB27" i="6" s="1"/>
  <c r="AC27" i="6" s="1"/>
  <c r="AD27" i="6" s="1"/>
  <c r="AE27" i="6" s="1"/>
  <c r="AA28" i="6" l="1"/>
  <c r="AB28" i="6" s="1"/>
  <c r="AC28" i="6" s="1"/>
  <c r="AD28" i="6" s="1"/>
  <c r="AE28" i="6" s="1"/>
  <c r="W29" i="6"/>
  <c r="X29" i="6" s="1"/>
  <c r="Y29" i="6" s="1"/>
  <c r="Z29" i="6" s="1"/>
  <c r="W30" i="6" l="1"/>
  <c r="X30" i="6" s="1"/>
  <c r="Y30" i="6" s="1"/>
  <c r="Z30" i="6" s="1"/>
  <c r="AA29" i="6"/>
  <c r="AB29" i="6" l="1"/>
  <c r="AC29" i="6" s="1"/>
  <c r="AD29" i="6" s="1"/>
  <c r="AE29" i="6" s="1"/>
  <c r="H4" i="6" s="1"/>
  <c r="E70" i="10" s="1"/>
  <c r="F4" i="6"/>
  <c r="C70" i="10" s="1"/>
  <c r="W31" i="6"/>
  <c r="X31" i="6" s="1"/>
  <c r="Y31" i="6" s="1"/>
  <c r="Z31" i="6" s="1"/>
  <c r="AA30" i="6"/>
  <c r="AB30" i="6" s="1"/>
  <c r="AC30" i="6" s="1"/>
  <c r="AD30" i="6" s="1"/>
  <c r="AE30" i="6" s="1"/>
  <c r="W32" i="6" l="1"/>
  <c r="X32" i="6" s="1"/>
  <c r="Y32" i="6" s="1"/>
  <c r="Z32" i="6" s="1"/>
  <c r="AA31" i="6"/>
  <c r="AB31" i="6" s="1"/>
  <c r="AC31" i="6" s="1"/>
  <c r="AD31" i="6" s="1"/>
  <c r="AE31" i="6" s="1"/>
  <c r="AA32" i="6" l="1"/>
  <c r="AB32" i="6" s="1"/>
  <c r="AC32" i="6" s="1"/>
  <c r="AD32" i="6" s="1"/>
  <c r="AE32" i="6" s="1"/>
  <c r="W33" i="6"/>
  <c r="X33" i="6" s="1"/>
  <c r="Y33" i="6" s="1"/>
  <c r="Z33" i="6" s="1"/>
  <c r="AA33" i="6" l="1"/>
  <c r="AB33" i="6" s="1"/>
  <c r="AC33" i="6" s="1"/>
  <c r="AD33" i="6" s="1"/>
  <c r="AE33" i="6" s="1"/>
  <c r="W34" i="6"/>
  <c r="X34" i="6" s="1"/>
  <c r="Y34" i="6" s="1"/>
  <c r="Z34" i="6" s="1"/>
  <c r="W35" i="6" l="1"/>
  <c r="X35" i="6" s="1"/>
  <c r="Y35" i="6" s="1"/>
  <c r="Z35" i="6" s="1"/>
  <c r="AA34" i="6"/>
  <c r="AB34" i="6" s="1"/>
  <c r="AC34" i="6" s="1"/>
  <c r="AD34" i="6" s="1"/>
  <c r="AE34" i="6" s="1"/>
  <c r="W36" i="6" l="1"/>
  <c r="X36" i="6" s="1"/>
  <c r="Y36" i="6" s="1"/>
  <c r="Z36" i="6" s="1"/>
  <c r="AA35" i="6"/>
  <c r="AB35" i="6" s="1"/>
  <c r="AC35" i="6" s="1"/>
  <c r="AD35" i="6" s="1"/>
  <c r="AE35" i="6" s="1"/>
  <c r="AA36" i="6" l="1"/>
  <c r="AB36" i="6" s="1"/>
  <c r="AC36" i="6" s="1"/>
  <c r="AD36" i="6" s="1"/>
  <c r="AE36" i="6" s="1"/>
  <c r="W37" i="6"/>
  <c r="X37" i="6" s="1"/>
  <c r="Y37" i="6" s="1"/>
  <c r="Z37" i="6" s="1"/>
  <c r="W38" i="6" l="1"/>
  <c r="X38" i="6" s="1"/>
  <c r="Y38" i="6" s="1"/>
  <c r="Z38" i="6" s="1"/>
  <c r="AA37" i="6"/>
  <c r="AB37" i="6" s="1"/>
  <c r="AC37" i="6" s="1"/>
  <c r="AD37" i="6" s="1"/>
  <c r="AE37" i="6" s="1"/>
  <c r="W39" i="6" l="1"/>
  <c r="X39" i="6" s="1"/>
  <c r="Y39" i="6" s="1"/>
  <c r="Z39" i="6" s="1"/>
  <c r="AA38" i="6"/>
  <c r="AB38" i="6" s="1"/>
  <c r="AC38" i="6" s="1"/>
  <c r="AD38" i="6" s="1"/>
  <c r="AE38" i="6" s="1"/>
  <c r="W40" i="6" l="1"/>
  <c r="X40" i="6" s="1"/>
  <c r="Y40" i="6" s="1"/>
  <c r="Z40" i="6" s="1"/>
  <c r="AA39" i="6"/>
  <c r="AB39" i="6" s="1"/>
  <c r="AC39" i="6" s="1"/>
  <c r="AD39" i="6" s="1"/>
  <c r="AE39" i="6" s="1"/>
  <c r="AA40" i="6" l="1"/>
  <c r="AB40" i="6" s="1"/>
  <c r="AC40" i="6" s="1"/>
  <c r="AD40" i="6" s="1"/>
  <c r="AE40" i="6" s="1"/>
  <c r="W41" i="6"/>
  <c r="X41" i="6" s="1"/>
  <c r="Y41" i="6" s="1"/>
  <c r="Z41" i="6" s="1"/>
  <c r="AA41" i="6" l="1"/>
  <c r="AB41" i="6" s="1"/>
  <c r="AC41" i="6" s="1"/>
  <c r="AD41" i="6" s="1"/>
  <c r="AE41" i="6" s="1"/>
  <c r="W42" i="6"/>
  <c r="X42" i="6" s="1"/>
  <c r="Y42" i="6" s="1"/>
  <c r="Z42" i="6" s="1"/>
  <c r="W43" i="6" l="1"/>
  <c r="X43" i="6" s="1"/>
  <c r="Y43" i="6" s="1"/>
  <c r="Z43" i="6" s="1"/>
  <c r="AA42" i="6"/>
  <c r="AB42" i="6" s="1"/>
  <c r="AC42" i="6" s="1"/>
  <c r="AD42" i="6" s="1"/>
  <c r="AE42" i="6" s="1"/>
  <c r="W44" i="6" l="1"/>
  <c r="X44" i="6" s="1"/>
  <c r="Y44" i="6" s="1"/>
  <c r="Z44" i="6" s="1"/>
  <c r="AA43" i="6"/>
  <c r="AB43" i="6" s="1"/>
  <c r="AC43" i="6" s="1"/>
  <c r="AD43" i="6" s="1"/>
  <c r="AE43" i="6" s="1"/>
  <c r="AA44" i="6" l="1"/>
  <c r="AB44" i="6" s="1"/>
  <c r="AC44" i="6" s="1"/>
  <c r="AD44" i="6" s="1"/>
  <c r="AE44" i="6" s="1"/>
  <c r="W45" i="6"/>
  <c r="X45" i="6" s="1"/>
  <c r="Y45" i="6" s="1"/>
  <c r="Z45" i="6" s="1"/>
  <c r="W46" i="6" l="1"/>
  <c r="X46" i="6" s="1"/>
  <c r="Y46" i="6" s="1"/>
  <c r="Z46" i="6" s="1"/>
  <c r="AA45" i="6"/>
  <c r="AB45" i="6" s="1"/>
  <c r="AC45" i="6" s="1"/>
  <c r="AD45" i="6" s="1"/>
  <c r="AE45" i="6" s="1"/>
  <c r="W47" i="6" l="1"/>
  <c r="X47" i="6" s="1"/>
  <c r="Y47" i="6" s="1"/>
  <c r="Z47" i="6" s="1"/>
  <c r="AA46" i="6"/>
  <c r="AB46" i="6" s="1"/>
  <c r="AC46" i="6" s="1"/>
  <c r="AD46" i="6" s="1"/>
  <c r="AE46" i="6" s="1"/>
  <c r="W48" i="6" l="1"/>
  <c r="X48" i="6" s="1"/>
  <c r="Y48" i="6" s="1"/>
  <c r="Z48" i="6" s="1"/>
  <c r="AA47" i="6"/>
  <c r="AB47" i="6" s="1"/>
  <c r="AC47" i="6" s="1"/>
  <c r="AD47" i="6" s="1"/>
  <c r="AE47" i="6" s="1"/>
  <c r="AA48" i="6" l="1"/>
  <c r="AB48" i="6" s="1"/>
  <c r="AC48" i="6" s="1"/>
  <c r="AD48" i="6" s="1"/>
  <c r="AE48" i="6" s="1"/>
  <c r="W49" i="6"/>
  <c r="X49" i="6" s="1"/>
  <c r="Y49" i="6" s="1"/>
  <c r="Z49" i="6" s="1"/>
  <c r="AA49" i="6" s="1"/>
  <c r="AB49" i="6" l="1"/>
  <c r="AC49" i="6" s="1"/>
  <c r="AD49" i="6" s="1"/>
  <c r="AE49" i="6" s="1"/>
  <c r="G4" i="6" s="1"/>
  <c r="D70" i="10" s="1"/>
  <c r="E4" i="6"/>
  <c r="B70" i="10" s="1"/>
</calcChain>
</file>

<file path=xl/sharedStrings.xml><?xml version="1.0" encoding="utf-8"?>
<sst xmlns="http://schemas.openxmlformats.org/spreadsheetml/2006/main" count="156" uniqueCount="47">
  <si>
    <t>Ausschüttungen p.a.</t>
  </si>
  <si>
    <t>Inflation</t>
  </si>
  <si>
    <t>Jahreseinzahlung</t>
  </si>
  <si>
    <t>Gesamteinzahlungen</t>
  </si>
  <si>
    <t>Anlagezeit [Jahre]</t>
  </si>
  <si>
    <t>Kapitalertragsteuer</t>
  </si>
  <si>
    <t>Transaktionskosten</t>
  </si>
  <si>
    <t>Sparrate/Monat zum Start</t>
  </si>
  <si>
    <t>Fondsrendite p.a.</t>
  </si>
  <si>
    <t>Jahreseinzahlung Brutto</t>
  </si>
  <si>
    <t>Jahreseinzahlung abzgl. Transaktionskosten</t>
  </si>
  <si>
    <t>Kurs am 01.01.</t>
  </si>
  <si>
    <t>Kurs am 31.12.</t>
  </si>
  <si>
    <t>Gesamtwert am 31.12</t>
  </si>
  <si>
    <t>Kurs nach Ausschüttung</t>
  </si>
  <si>
    <t>gekaufte Anteile am 01.01.</t>
  </si>
  <si>
    <t>Gesamtanteile am 31.12.</t>
  </si>
  <si>
    <t>gekaufte Anteile am 31.12.</t>
  </si>
  <si>
    <t>erhaltene Ausschüttungen am 31.12.</t>
  </si>
  <si>
    <t>Ausschüttung am 31.12.</t>
  </si>
  <si>
    <t>ausschüttungsgleiche Erträge</t>
  </si>
  <si>
    <t>Jahreseinzahlung abzgl. Transaktionskosten und Steuer auf ausschüttungsgleiche Erträge</t>
  </si>
  <si>
    <t>Kapitalertragsteuer auf ausschüttungsgleiche Erträge</t>
  </si>
  <si>
    <t>Gesamtwert am 31.12.</t>
  </si>
  <si>
    <t>ausschüttungsgleiche Erträge am 31.12.</t>
  </si>
  <si>
    <t>Verkaufserlös</t>
  </si>
  <si>
    <t>Gewinn</t>
  </si>
  <si>
    <t>Erlös abzgl. Steuer</t>
  </si>
  <si>
    <t>gezahlte Kapitalertragsteuer</t>
  </si>
  <si>
    <t>Anlagezeit</t>
  </si>
  <si>
    <t>Summe ausschüttungsgleiche Erträge</t>
  </si>
  <si>
    <t>Verkaufserlös abzgl. ausschüttungsgleiche Erträge</t>
  </si>
  <si>
    <t>Jahreseinzahlung am 01.01.</t>
  </si>
  <si>
    <t>Erlös abzg. Steuern</t>
  </si>
  <si>
    <t>Einzahlungen/Jahr</t>
  </si>
  <si>
    <t>Rendite p.a.</t>
  </si>
  <si>
    <t>TER</t>
  </si>
  <si>
    <t>Anlagedauer/Jahre</t>
  </si>
  <si>
    <t>Endkapital</t>
  </si>
  <si>
    <t>AA</t>
  </si>
  <si>
    <t>Erträge werden vollständig wegswapped (keine auschütungsgleichen Erträge)</t>
  </si>
  <si>
    <t>Thesaurierender ETF</t>
  </si>
  <si>
    <t>Ausschüttungen werden direkt nach Abzug der Steuern reinvestiert</t>
  </si>
  <si>
    <t>Steuern auf ausschüttungsgleiche Erträge werden aus Sparrate des nächsten Jahres bezahlt</t>
  </si>
  <si>
    <t>Auschüttender ETF</t>
  </si>
  <si>
    <t>SWAP ETF</t>
  </si>
  <si>
    <t>Ausschüttender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</si>
</sst>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  <numFmt numFmtId="165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0" fillId="2" borderId="1" xfId="0" applyFill="1" applyBorder="1"/>
    <xf numFmtId="44" fontId="0" fillId="2" borderId="1" xfId="0" applyNumberFormat="1" applyFill="1" applyBorder="1"/>
    <xf numFmtId="0" fontId="0" fillId="2" borderId="1" xfId="0" applyNumberFormat="1" applyFill="1" applyBorder="1"/>
    <xf numFmtId="0" fontId="0" fillId="3" borderId="1" xfId="0" applyFill="1" applyBorder="1"/>
    <xf numFmtId="44" fontId="0" fillId="3" borderId="1" xfId="0" applyNumberFormat="1" applyFill="1" applyBorder="1"/>
    <xf numFmtId="0" fontId="0" fillId="0" borderId="0" xfId="0" applyBorder="1"/>
    <xf numFmtId="9" fontId="0" fillId="0" borderId="0" xfId="2" applyFont="1" applyBorder="1"/>
    <xf numFmtId="0" fontId="0" fillId="0" borderId="1" xfId="0" applyFill="1" applyBorder="1"/>
    <xf numFmtId="0" fontId="0" fillId="0" borderId="0" xfId="0" applyFill="1"/>
    <xf numFmtId="44" fontId="0" fillId="2" borderId="1" xfId="1" applyFont="1" applyFill="1" applyBorder="1"/>
    <xf numFmtId="0" fontId="0" fillId="4" borderId="1" xfId="0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0" fontId="0" fillId="4" borderId="1" xfId="0" applyNumberFormat="1" applyFill="1" applyBorder="1"/>
    <xf numFmtId="44" fontId="0" fillId="3" borderId="1" xfId="1" applyFont="1" applyFill="1" applyBorder="1"/>
    <xf numFmtId="0" fontId="0" fillId="3" borderId="1" xfId="0" applyNumberFormat="1" applyFill="1" applyBorder="1"/>
    <xf numFmtId="164" fontId="0" fillId="0" borderId="1" xfId="2" applyNumberFormat="1" applyFont="1" applyBorder="1"/>
    <xf numFmtId="0" fontId="0" fillId="5" borderId="1" xfId="0" applyFill="1" applyBorder="1"/>
    <xf numFmtId="165" fontId="0" fillId="0" borderId="0" xfId="1" applyNumberFormat="1" applyFont="1"/>
    <xf numFmtId="164" fontId="0" fillId="0" borderId="0" xfId="2" applyNumberFormat="1" applyFont="1" applyAlignment="1"/>
    <xf numFmtId="9" fontId="0" fillId="0" borderId="0" xfId="2" applyFont="1"/>
    <xf numFmtId="164" fontId="0" fillId="0" borderId="0" xfId="2" applyNumberFormat="1" applyFont="1"/>
    <xf numFmtId="8" fontId="0" fillId="0" borderId="0" xfId="0" applyNumberFormat="1"/>
    <xf numFmtId="0" fontId="0" fillId="2" borderId="2" xfId="0" applyFill="1" applyBorder="1"/>
    <xf numFmtId="165" fontId="0" fillId="0" borderId="1" xfId="1" applyNumberFormat="1" applyFont="1" applyBorder="1" applyProtection="1">
      <protection locked="0"/>
    </xf>
    <xf numFmtId="164" fontId="0" fillId="0" borderId="1" xfId="2" applyNumberFormat="1" applyFont="1" applyBorder="1" applyAlignment="1" applyProtection="1">
      <protection locked="0"/>
    </xf>
    <xf numFmtId="164" fontId="0" fillId="0" borderId="1" xfId="2" applyNumberFormat="1" applyFont="1" applyBorder="1" applyProtection="1">
      <protection locked="0"/>
    </xf>
    <xf numFmtId="44" fontId="0" fillId="0" borderId="1" xfId="1" applyFont="1" applyBorder="1" applyProtection="1">
      <protection locked="0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'AA (Berechnungen)'!$A$1</c:f>
          <c:strCache>
            <c:ptCount val="1"/>
            <c:pt idx="0">
              <c:v>Einfluss des AA (1200€ p.a. bei 5% p.a. Rendite)</c:v>
            </c:pt>
          </c:strCache>
        </c:strRef>
      </c:tx>
      <c:layout/>
      <c:overlay val="0"/>
      <c:txPr>
        <a:bodyPr/>
        <a:lstStyle/>
        <a:p>
          <a:pPr>
            <a:defRPr sz="1600"/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'AA (Berechnungen)'!$B$5</c:f>
              <c:strCache>
                <c:ptCount val="1"/>
                <c:pt idx="0">
                  <c:v>0,0%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(Berechnungen)'!$B$7:$B$46</c:f>
              <c:numCache>
                <c:formatCode>"€"#,##0.00_);[Red]\("€"#,##0.00\)</c:formatCode>
                <c:ptCount val="40"/>
                <c:pt idx="0">
                  <c:v>1260.0000000000011</c:v>
                </c:pt>
                <c:pt idx="1">
                  <c:v>2583.0000000000009</c:v>
                </c:pt>
                <c:pt idx="2">
                  <c:v>3972.1500000000033</c:v>
                </c:pt>
                <c:pt idx="3">
                  <c:v>5430.7574999999997</c:v>
                </c:pt>
                <c:pt idx="4">
                  <c:v>6962.2953750000033</c:v>
                </c:pt>
                <c:pt idx="5">
                  <c:v>8570.4101437499994</c:v>
                </c:pt>
                <c:pt idx="6">
                  <c:v>10258.930650937507</c:v>
                </c:pt>
                <c:pt idx="7">
                  <c:v>12031.877183484377</c:v>
                </c:pt>
                <c:pt idx="8">
                  <c:v>13893.471042658599</c:v>
                </c:pt>
                <c:pt idx="9">
                  <c:v>15848.144594791525</c:v>
                </c:pt>
                <c:pt idx="10">
                  <c:v>17900.551824531107</c:v>
                </c:pt>
                <c:pt idx="11">
                  <c:v>20055.579415757653</c:v>
                </c:pt>
                <c:pt idx="12">
                  <c:v>22318.358386545548</c:v>
                </c:pt>
                <c:pt idx="13">
                  <c:v>24694.276305872812</c:v>
                </c:pt>
                <c:pt idx="14">
                  <c:v>27188.990121166473</c:v>
                </c:pt>
                <c:pt idx="15">
                  <c:v>29808.43962722479</c:v>
                </c:pt>
                <c:pt idx="16">
                  <c:v>32558.861608586038</c:v>
                </c:pt>
                <c:pt idx="17">
                  <c:v>35446.804689015335</c:v>
                </c:pt>
                <c:pt idx="18">
                  <c:v>38479.144923466105</c:v>
                </c:pt>
                <c:pt idx="19">
                  <c:v>41663.102169639402</c:v>
                </c:pt>
                <c:pt idx="20">
                  <c:v>45006.257278121382</c:v>
                </c:pt>
                <c:pt idx="21">
                  <c:v>48516.570142027442</c:v>
                </c:pt>
                <c:pt idx="22">
                  <c:v>52202.398649128816</c:v>
                </c:pt>
                <c:pt idx="23">
                  <c:v>56072.518581585253</c:v>
                </c:pt>
                <c:pt idx="24">
                  <c:v>60136.144510664526</c:v>
                </c:pt>
                <c:pt idx="25">
                  <c:v>64402.951736197756</c:v>
                </c:pt>
                <c:pt idx="26">
                  <c:v>68883.099323007642</c:v>
                </c:pt>
                <c:pt idx="27">
                  <c:v>73587.254289158009</c:v>
                </c:pt>
                <c:pt idx="28">
                  <c:v>78526.617003615931</c:v>
                </c:pt>
                <c:pt idx="29">
                  <c:v>83712.947853796708</c:v>
                </c:pt>
                <c:pt idx="30">
                  <c:v>89158.595246486584</c:v>
                </c:pt>
                <c:pt idx="31">
                  <c:v>94876.525008810888</c:v>
                </c:pt>
                <c:pt idx="32">
                  <c:v>100880.35125925145</c:v>
                </c:pt>
                <c:pt idx="33">
                  <c:v>107184.368822214</c:v>
                </c:pt>
                <c:pt idx="34">
                  <c:v>113803.58726332473</c:v>
                </c:pt>
                <c:pt idx="35">
                  <c:v>120753.76662649095</c:v>
                </c:pt>
                <c:pt idx="36">
                  <c:v>128051.45495781551</c:v>
                </c:pt>
                <c:pt idx="37">
                  <c:v>135714.02770570625</c:v>
                </c:pt>
                <c:pt idx="38">
                  <c:v>143759.7290909916</c:v>
                </c:pt>
                <c:pt idx="39">
                  <c:v>152207.71554554114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'AA (Berechnungen)'!$C$5</c:f>
              <c:strCache>
                <c:ptCount val="1"/>
                <c:pt idx="0">
                  <c:v>1,0%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(Berechnungen)'!$C$7:$C$46</c:f>
              <c:numCache>
                <c:formatCode>"€"#,##0.00_);[Red]\("€"#,##0.00\)</c:formatCode>
                <c:ptCount val="40"/>
                <c:pt idx="0">
                  <c:v>1247.400000000001</c:v>
                </c:pt>
                <c:pt idx="1">
                  <c:v>2557.170000000001</c:v>
                </c:pt>
                <c:pt idx="2">
                  <c:v>3932.4285000000036</c:v>
                </c:pt>
                <c:pt idx="3">
                  <c:v>5376.4499249999999</c:v>
                </c:pt>
                <c:pt idx="4">
                  <c:v>6892.6724212500039</c:v>
                </c:pt>
                <c:pt idx="5">
                  <c:v>8484.7060423124985</c:v>
                </c:pt>
                <c:pt idx="6">
                  <c:v>10156.341344428132</c:v>
                </c:pt>
                <c:pt idx="7">
                  <c:v>11911.558411649532</c:v>
                </c:pt>
                <c:pt idx="8">
                  <c:v>13754.536332232014</c:v>
                </c:pt>
                <c:pt idx="9">
                  <c:v>15689.663148843611</c:v>
                </c:pt>
                <c:pt idx="10">
                  <c:v>17721.546306285796</c:v>
                </c:pt>
                <c:pt idx="11">
                  <c:v>19855.023621600078</c:v>
                </c:pt>
                <c:pt idx="12">
                  <c:v>22095.174802680092</c:v>
                </c:pt>
                <c:pt idx="13">
                  <c:v>24447.333542814085</c:v>
                </c:pt>
                <c:pt idx="14">
                  <c:v>26917.100219954809</c:v>
                </c:pt>
                <c:pt idx="15">
                  <c:v>29510.355230952544</c:v>
                </c:pt>
                <c:pt idx="16">
                  <c:v>32233.272992500177</c:v>
                </c:pt>
                <c:pt idx="17">
                  <c:v>35092.336642125185</c:v>
                </c:pt>
                <c:pt idx="18">
                  <c:v>38094.353474231444</c:v>
                </c:pt>
                <c:pt idx="19">
                  <c:v>41246.471147943012</c:v>
                </c:pt>
                <c:pt idx="20">
                  <c:v>44556.194705340167</c:v>
                </c:pt>
                <c:pt idx="21">
                  <c:v>48031.404440607163</c:v>
                </c:pt>
                <c:pt idx="22">
                  <c:v>51680.374662637529</c:v>
                </c:pt>
                <c:pt idx="23">
                  <c:v>55511.793395769397</c:v>
                </c:pt>
                <c:pt idx="24">
                  <c:v>59534.78306555788</c:v>
                </c:pt>
                <c:pt idx="25">
                  <c:v>63758.922218835774</c:v>
                </c:pt>
                <c:pt idx="26">
                  <c:v>68194.268329777566</c:v>
                </c:pt>
                <c:pt idx="27">
                  <c:v>72851.38174626643</c:v>
                </c:pt>
                <c:pt idx="28">
                  <c:v>77741.350833579781</c:v>
                </c:pt>
                <c:pt idx="29">
                  <c:v>82875.818375258736</c:v>
                </c:pt>
                <c:pt idx="30">
                  <c:v>88267.009294021715</c:v>
                </c:pt>
                <c:pt idx="31">
                  <c:v>93927.759758722779</c:v>
                </c:pt>
                <c:pt idx="32">
                  <c:v>99871.547746658936</c:v>
                </c:pt>
                <c:pt idx="33">
                  <c:v>106112.52513399186</c:v>
                </c:pt>
                <c:pt idx="34">
                  <c:v>112665.55139069149</c:v>
                </c:pt>
                <c:pt idx="35">
                  <c:v>119546.22896022603</c:v>
                </c:pt>
                <c:pt idx="36">
                  <c:v>126770.94040823735</c:v>
                </c:pt>
                <c:pt idx="37">
                  <c:v>134356.88742864918</c:v>
                </c:pt>
                <c:pt idx="38">
                  <c:v>142322.1318000817</c:v>
                </c:pt>
                <c:pt idx="39">
                  <c:v>150685.63839008575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'AA (Berechnungen)'!$D$5</c:f>
              <c:strCache>
                <c:ptCount val="1"/>
                <c:pt idx="0">
                  <c:v>2,0%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(Berechnungen)'!$D$7:$D$46</c:f>
              <c:numCache>
                <c:formatCode>"€"#,##0.00_);[Red]\("€"#,##0.00\)</c:formatCode>
                <c:ptCount val="40"/>
                <c:pt idx="0">
                  <c:v>1234.8000000000011</c:v>
                </c:pt>
                <c:pt idx="1">
                  <c:v>2531.3400000000011</c:v>
                </c:pt>
                <c:pt idx="2">
                  <c:v>3892.7070000000035</c:v>
                </c:pt>
                <c:pt idx="3">
                  <c:v>5322.1423500000001</c:v>
                </c:pt>
                <c:pt idx="4">
                  <c:v>6823.0494675000036</c:v>
                </c:pt>
                <c:pt idx="5">
                  <c:v>8399.0019408749995</c:v>
                </c:pt>
                <c:pt idx="6">
                  <c:v>10053.752037918757</c:v>
                </c:pt>
                <c:pt idx="7">
                  <c:v>11791.239639814688</c:v>
                </c:pt>
                <c:pt idx="8">
                  <c:v>13615.601621805426</c:v>
                </c:pt>
                <c:pt idx="9">
                  <c:v>15531.181702895696</c:v>
                </c:pt>
                <c:pt idx="10">
                  <c:v>17542.540788040485</c:v>
                </c:pt>
                <c:pt idx="11">
                  <c:v>19654.467827442502</c:v>
                </c:pt>
                <c:pt idx="12">
                  <c:v>21871.991218814637</c:v>
                </c:pt>
                <c:pt idx="13">
                  <c:v>24200.390779755355</c:v>
                </c:pt>
                <c:pt idx="14">
                  <c:v>26645.210318743146</c:v>
                </c:pt>
                <c:pt idx="15">
                  <c:v>29212.270834680297</c:v>
                </c:pt>
                <c:pt idx="16">
                  <c:v>31907.684376414316</c:v>
                </c:pt>
                <c:pt idx="17">
                  <c:v>34737.868595235028</c:v>
                </c:pt>
                <c:pt idx="18">
                  <c:v>37709.562024996783</c:v>
                </c:pt>
                <c:pt idx="19">
                  <c:v>40829.840126246614</c:v>
                </c:pt>
                <c:pt idx="20">
                  <c:v>44106.132132558952</c:v>
                </c:pt>
                <c:pt idx="21">
                  <c:v>47546.238739186891</c:v>
                </c:pt>
                <c:pt idx="22">
                  <c:v>51158.350676146241</c:v>
                </c:pt>
                <c:pt idx="23">
                  <c:v>54951.068209953548</c:v>
                </c:pt>
                <c:pt idx="24">
                  <c:v>58933.421620451234</c:v>
                </c:pt>
                <c:pt idx="25">
                  <c:v>63114.8927014738</c:v>
                </c:pt>
                <c:pt idx="26">
                  <c:v>67505.437336547489</c:v>
                </c:pt>
                <c:pt idx="27">
                  <c:v>72115.509203374851</c:v>
                </c:pt>
                <c:pt idx="28">
                  <c:v>76956.084663543617</c:v>
                </c:pt>
                <c:pt idx="29">
                  <c:v>82038.688896720763</c:v>
                </c:pt>
                <c:pt idx="30">
                  <c:v>87375.423341556845</c:v>
                </c:pt>
                <c:pt idx="31">
                  <c:v>92978.994508634671</c:v>
                </c:pt>
                <c:pt idx="32">
                  <c:v>98862.744234066427</c:v>
                </c:pt>
                <c:pt idx="33">
                  <c:v>105040.68144576972</c:v>
                </c:pt>
                <c:pt idx="34">
                  <c:v>111527.51551805824</c:v>
                </c:pt>
                <c:pt idx="35">
                  <c:v>118338.69129396112</c:v>
                </c:pt>
                <c:pt idx="36">
                  <c:v>125490.4258586592</c:v>
                </c:pt>
                <c:pt idx="37">
                  <c:v>132999.74715159214</c:v>
                </c:pt>
                <c:pt idx="38">
                  <c:v>140884.53450917176</c:v>
                </c:pt>
                <c:pt idx="39">
                  <c:v>149163.56123463032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'AA (Berechnungen)'!$E$5</c:f>
              <c:strCache>
                <c:ptCount val="1"/>
                <c:pt idx="0">
                  <c:v>3,0%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(Berechnungen)'!$E$7:$E$46</c:f>
              <c:numCache>
                <c:formatCode>"€"#,##0.00_);[Red]\("€"#,##0.00\)</c:formatCode>
                <c:ptCount val="40"/>
                <c:pt idx="0">
                  <c:v>1222.2000000000012</c:v>
                </c:pt>
                <c:pt idx="1">
                  <c:v>2505.5100000000007</c:v>
                </c:pt>
                <c:pt idx="2">
                  <c:v>3852.9855000000034</c:v>
                </c:pt>
                <c:pt idx="3">
                  <c:v>5267.8347750000003</c:v>
                </c:pt>
                <c:pt idx="4">
                  <c:v>6753.4265137500033</c:v>
                </c:pt>
                <c:pt idx="5">
                  <c:v>8313.2978394374986</c:v>
                </c:pt>
                <c:pt idx="6">
                  <c:v>9951.1627314093821</c:v>
                </c:pt>
                <c:pt idx="7">
                  <c:v>11670.920867979845</c:v>
                </c:pt>
                <c:pt idx="8">
                  <c:v>13476.666911378841</c:v>
                </c:pt>
                <c:pt idx="9">
                  <c:v>15372.700256947781</c:v>
                </c:pt>
                <c:pt idx="10">
                  <c:v>17363.535269795175</c:v>
                </c:pt>
                <c:pt idx="11">
                  <c:v>19453.912033284923</c:v>
                </c:pt>
                <c:pt idx="12">
                  <c:v>21648.807634949182</c:v>
                </c:pt>
                <c:pt idx="13">
                  <c:v>23953.448016696628</c:v>
                </c:pt>
                <c:pt idx="14">
                  <c:v>26373.320417531479</c:v>
                </c:pt>
                <c:pt idx="15">
                  <c:v>28914.186438408047</c:v>
                </c:pt>
                <c:pt idx="16">
                  <c:v>31582.095760328455</c:v>
                </c:pt>
                <c:pt idx="17">
                  <c:v>34383.400548344871</c:v>
                </c:pt>
                <c:pt idx="18">
                  <c:v>37324.770575762122</c:v>
                </c:pt>
                <c:pt idx="19">
                  <c:v>40413.209104550224</c:v>
                </c:pt>
                <c:pt idx="20">
                  <c:v>43656.069559777738</c:v>
                </c:pt>
                <c:pt idx="21">
                  <c:v>47061.073037766619</c:v>
                </c:pt>
                <c:pt idx="22">
                  <c:v>50636.326689654954</c:v>
                </c:pt>
                <c:pt idx="23">
                  <c:v>54390.343024137692</c:v>
                </c:pt>
                <c:pt idx="24">
                  <c:v>58332.060175344588</c:v>
                </c:pt>
                <c:pt idx="25">
                  <c:v>62470.863184111826</c:v>
                </c:pt>
                <c:pt idx="26">
                  <c:v>66816.606343317413</c:v>
                </c:pt>
                <c:pt idx="27">
                  <c:v>71379.636660483273</c:v>
                </c:pt>
                <c:pt idx="28">
                  <c:v>76170.818493507453</c:v>
                </c:pt>
                <c:pt idx="29">
                  <c:v>81201.559418182806</c:v>
                </c:pt>
                <c:pt idx="30">
                  <c:v>86483.837389091976</c:v>
                </c:pt>
                <c:pt idx="31">
                  <c:v>92030.229258546562</c:v>
                </c:pt>
                <c:pt idx="32">
                  <c:v>97853.940721473904</c:v>
                </c:pt>
                <c:pt idx="33">
                  <c:v>103968.83775754759</c:v>
                </c:pt>
                <c:pt idx="34">
                  <c:v>110389.47964542499</c:v>
                </c:pt>
                <c:pt idx="35">
                  <c:v>117131.15362769621</c:v>
                </c:pt>
                <c:pt idx="36">
                  <c:v>124209.91130908104</c:v>
                </c:pt>
                <c:pt idx="37">
                  <c:v>131642.60687453506</c:v>
                </c:pt>
                <c:pt idx="38">
                  <c:v>139446.93721826185</c:v>
                </c:pt>
                <c:pt idx="39">
                  <c:v>147641.48407917493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'AA (Berechnungen)'!$F$5</c:f>
              <c:strCache>
                <c:ptCount val="1"/>
                <c:pt idx="0">
                  <c:v>4,0%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(Berechnungen)'!$F$7:$F$46</c:f>
              <c:numCache>
                <c:formatCode>"€"#,##0.00_);[Red]\("€"#,##0.00\)</c:formatCode>
                <c:ptCount val="40"/>
                <c:pt idx="0">
                  <c:v>1209.600000000001</c:v>
                </c:pt>
                <c:pt idx="1">
                  <c:v>2479.6800000000007</c:v>
                </c:pt>
                <c:pt idx="2">
                  <c:v>3813.2640000000033</c:v>
                </c:pt>
                <c:pt idx="3">
                  <c:v>5213.5272000000004</c:v>
                </c:pt>
                <c:pt idx="4">
                  <c:v>6683.8035600000039</c:v>
                </c:pt>
                <c:pt idx="5">
                  <c:v>8227.5937379999996</c:v>
                </c:pt>
                <c:pt idx="6">
                  <c:v>9848.573424900007</c:v>
                </c:pt>
                <c:pt idx="7">
                  <c:v>11550.602096145001</c:v>
                </c:pt>
                <c:pt idx="8">
                  <c:v>13337.732200952254</c:v>
                </c:pt>
                <c:pt idx="9">
                  <c:v>15214.218810999864</c:v>
                </c:pt>
                <c:pt idx="10">
                  <c:v>17184.529751549864</c:v>
                </c:pt>
                <c:pt idx="11">
                  <c:v>19253.356239127348</c:v>
                </c:pt>
                <c:pt idx="12">
                  <c:v>21425.624051083727</c:v>
                </c:pt>
                <c:pt idx="13">
                  <c:v>23706.505253637901</c:v>
                </c:pt>
                <c:pt idx="14">
                  <c:v>26101.430516319815</c:v>
                </c:pt>
                <c:pt idx="15">
                  <c:v>28616.102042135801</c:v>
                </c:pt>
                <c:pt idx="16">
                  <c:v>31256.507144242594</c:v>
                </c:pt>
                <c:pt idx="17">
                  <c:v>34028.932501454721</c:v>
                </c:pt>
                <c:pt idx="18">
                  <c:v>36939.979126527462</c:v>
                </c:pt>
                <c:pt idx="19">
                  <c:v>39996.578082853826</c:v>
                </c:pt>
                <c:pt idx="20">
                  <c:v>43206.006986996523</c:v>
                </c:pt>
                <c:pt idx="21">
                  <c:v>46575.907336346339</c:v>
                </c:pt>
                <c:pt idx="22">
                  <c:v>50114.302703163667</c:v>
                </c:pt>
                <c:pt idx="23">
                  <c:v>53829.617838321843</c:v>
                </c:pt>
                <c:pt idx="24">
                  <c:v>57730.698730237942</c:v>
                </c:pt>
                <c:pt idx="25">
                  <c:v>61826.833666749844</c:v>
                </c:pt>
                <c:pt idx="26">
                  <c:v>66127.775350087337</c:v>
                </c:pt>
                <c:pt idx="27">
                  <c:v>70643.764117591694</c:v>
                </c:pt>
                <c:pt idx="28">
                  <c:v>75385.552323471289</c:v>
                </c:pt>
                <c:pt idx="29">
                  <c:v>80364.429939644833</c:v>
                </c:pt>
                <c:pt idx="30">
                  <c:v>85592.251436627121</c:v>
                </c:pt>
                <c:pt idx="31">
                  <c:v>91081.464008458453</c:v>
                </c:pt>
                <c:pt idx="32">
                  <c:v>96845.137208881395</c:v>
                </c:pt>
                <c:pt idx="33">
                  <c:v>102896.99406932545</c:v>
                </c:pt>
                <c:pt idx="34">
                  <c:v>109251.44377279174</c:v>
                </c:pt>
                <c:pt idx="35">
                  <c:v>115923.61596143131</c:v>
                </c:pt>
                <c:pt idx="36">
                  <c:v>122929.39675950288</c:v>
                </c:pt>
                <c:pt idx="37">
                  <c:v>130285.46659747799</c:v>
                </c:pt>
                <c:pt idx="38">
                  <c:v>138009.33992735195</c:v>
                </c:pt>
                <c:pt idx="39">
                  <c:v>146119.40692371951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'AA (Berechnungen)'!$G$5</c:f>
              <c:strCache>
                <c:ptCount val="1"/>
                <c:pt idx="0">
                  <c:v>5,0%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(Berechnungen)'!$G$7:$G$46</c:f>
              <c:numCache>
                <c:formatCode>"€"#,##0.00_);[Red]\("€"#,##0.00\)</c:formatCode>
                <c:ptCount val="40"/>
                <c:pt idx="0">
                  <c:v>1197.0000000000011</c:v>
                </c:pt>
                <c:pt idx="1">
                  <c:v>2453.8500000000008</c:v>
                </c:pt>
                <c:pt idx="2">
                  <c:v>3773.5425000000032</c:v>
                </c:pt>
                <c:pt idx="3">
                  <c:v>5159.2196249999997</c:v>
                </c:pt>
                <c:pt idx="4">
                  <c:v>6614.1806062500036</c:v>
                </c:pt>
                <c:pt idx="5">
                  <c:v>8141.8896365624996</c:v>
                </c:pt>
                <c:pt idx="6">
                  <c:v>9745.9841183906319</c:v>
                </c:pt>
                <c:pt idx="7">
                  <c:v>11430.283324310158</c:v>
                </c:pt>
                <c:pt idx="8">
                  <c:v>13198.797490525669</c:v>
                </c:pt>
                <c:pt idx="9">
                  <c:v>15055.737365051949</c:v>
                </c:pt>
                <c:pt idx="10">
                  <c:v>17005.524233304553</c:v>
                </c:pt>
                <c:pt idx="11">
                  <c:v>19052.800444969773</c:v>
                </c:pt>
                <c:pt idx="12">
                  <c:v>21202.440467218272</c:v>
                </c:pt>
                <c:pt idx="13">
                  <c:v>23459.56249057917</c:v>
                </c:pt>
                <c:pt idx="14">
                  <c:v>25829.540615108152</c:v>
                </c:pt>
                <c:pt idx="15">
                  <c:v>28318.017645863551</c:v>
                </c:pt>
                <c:pt idx="16">
                  <c:v>30930.918528156733</c:v>
                </c:pt>
                <c:pt idx="17">
                  <c:v>33674.464454564571</c:v>
                </c:pt>
                <c:pt idx="18">
                  <c:v>36555.187677292801</c:v>
                </c:pt>
                <c:pt idx="19">
                  <c:v>39579.947061157436</c:v>
                </c:pt>
                <c:pt idx="20">
                  <c:v>42755.944414215308</c:v>
                </c:pt>
                <c:pt idx="21">
                  <c:v>46090.741634926067</c:v>
                </c:pt>
                <c:pt idx="22">
                  <c:v>49592.278716672379</c:v>
                </c:pt>
                <c:pt idx="23">
                  <c:v>53268.892652505987</c:v>
                </c:pt>
                <c:pt idx="24">
                  <c:v>57129.337285131296</c:v>
                </c:pt>
                <c:pt idx="25">
                  <c:v>61182.80414938787</c:v>
                </c:pt>
                <c:pt idx="26">
                  <c:v>65438.944356857261</c:v>
                </c:pt>
                <c:pt idx="27">
                  <c:v>69907.891574700116</c:v>
                </c:pt>
                <c:pt idx="28">
                  <c:v>74600.28615343514</c:v>
                </c:pt>
                <c:pt idx="29">
                  <c:v>79527.300461106861</c:v>
                </c:pt>
                <c:pt idx="30">
                  <c:v>84700.665484162251</c:v>
                </c:pt>
                <c:pt idx="31">
                  <c:v>90132.698758370345</c:v>
                </c:pt>
                <c:pt idx="32">
                  <c:v>95836.333696288872</c:v>
                </c:pt>
                <c:pt idx="33">
                  <c:v>101825.1503811033</c:v>
                </c:pt>
                <c:pt idx="34">
                  <c:v>108113.40790015849</c:v>
                </c:pt>
                <c:pt idx="35">
                  <c:v>114716.0782951664</c:v>
                </c:pt>
                <c:pt idx="36">
                  <c:v>121648.88220992473</c:v>
                </c:pt>
                <c:pt idx="37">
                  <c:v>128928.32632042094</c:v>
                </c:pt>
                <c:pt idx="38">
                  <c:v>136571.74263644201</c:v>
                </c:pt>
                <c:pt idx="39">
                  <c:v>144597.32976826408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679232"/>
        <c:axId val="95681152"/>
      </c:scatterChart>
      <c:valAx>
        <c:axId val="95679232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</a:t>
                </a:r>
                <a:r>
                  <a:rPr lang="de-DE" baseline="0"/>
                  <a:t> </a:t>
                </a:r>
                <a:r>
                  <a:rPr lang="de-DE"/>
                  <a:t>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681152"/>
        <c:crosses val="autoZero"/>
        <c:crossBetween val="midCat"/>
      </c:valAx>
      <c:valAx>
        <c:axId val="95681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Endkaital</a:t>
                </a:r>
              </a:p>
            </c:rich>
          </c:tx>
          <c:layout/>
          <c:overlay val="0"/>
        </c:title>
        <c:numFmt formatCode="&quot;€&quot;#,##0.00_);[Red]\(&quot;€&quot;#,##0.00\)" sourceLinked="1"/>
        <c:majorTickMark val="out"/>
        <c:minorTickMark val="none"/>
        <c:tickLblPos val="nextTo"/>
        <c:crossAx val="9567923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'TER (Berechnungen)'!$A$1</c:f>
          <c:strCache>
            <c:ptCount val="1"/>
            <c:pt idx="0">
              <c:v>Einfluss der TER (1200€ p.a. bei 5% p.a. Rendite)</c:v>
            </c:pt>
          </c:strCache>
        </c:strRef>
      </c:tx>
      <c:layout/>
      <c:overlay val="0"/>
      <c:txPr>
        <a:bodyPr/>
        <a:lstStyle/>
        <a:p>
          <a:pPr>
            <a:defRPr sz="1600"/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'TER (Berechnungen)'!$B$5</c:f>
              <c:strCache>
                <c:ptCount val="1"/>
                <c:pt idx="0">
                  <c:v>0,2%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(Berechnungen)'!$B$7:$B$46</c:f>
              <c:numCache>
                <c:formatCode>"€"#,##0.00_);[Red]\("€"#,##0.00\)</c:formatCode>
                <c:ptCount val="40"/>
                <c:pt idx="0">
                  <c:v>1257.600000000001</c:v>
                </c:pt>
                <c:pt idx="1">
                  <c:v>2575.5648000000047</c:v>
                </c:pt>
                <c:pt idx="2">
                  <c:v>3956.7919104000034</c:v>
                </c:pt>
                <c:pt idx="3">
                  <c:v>5404.3179220992115</c:v>
                </c:pt>
                <c:pt idx="4">
                  <c:v>6921.325182359974</c:v>
                </c:pt>
                <c:pt idx="5">
                  <c:v>8511.1487911132572</c:v>
                </c:pt>
                <c:pt idx="6">
                  <c:v>10177.283933086694</c:v>
                </c:pt>
                <c:pt idx="7">
                  <c:v>11923.393561874864</c:v>
                </c:pt>
                <c:pt idx="8">
                  <c:v>13753.316452844856</c:v>
                </c:pt>
                <c:pt idx="9">
                  <c:v>15671.075642581414</c:v>
                </c:pt>
                <c:pt idx="10">
                  <c:v>17680.88727342532</c:v>
                </c:pt>
                <c:pt idx="11">
                  <c:v>19787.169862549748</c:v>
                </c:pt>
                <c:pt idx="12">
                  <c:v>21994.554015952137</c:v>
                </c:pt>
                <c:pt idx="13">
                  <c:v>24307.892608717852</c:v>
                </c:pt>
                <c:pt idx="14">
                  <c:v>26732.271453936301</c:v>
                </c:pt>
                <c:pt idx="15">
                  <c:v>29273.02048372526</c:v>
                </c:pt>
                <c:pt idx="16">
                  <c:v>31935.725466944081</c:v>
                </c:pt>
                <c:pt idx="17">
                  <c:v>34726.240289357404</c:v>
                </c:pt>
                <c:pt idx="18">
                  <c:v>37650.699823246548</c:v>
                </c:pt>
                <c:pt idx="19">
                  <c:v>40715.533414762416</c:v>
                </c:pt>
                <c:pt idx="20">
                  <c:v>43927.479018671002</c:v>
                </c:pt>
                <c:pt idx="21">
                  <c:v>47293.598011567221</c:v>
                </c:pt>
                <c:pt idx="22">
                  <c:v>50821.290716122443</c:v>
                </c:pt>
                <c:pt idx="23">
                  <c:v>54518.312670496343</c:v>
                </c:pt>
                <c:pt idx="24">
                  <c:v>58392.791678680165</c:v>
                </c:pt>
                <c:pt idx="25">
                  <c:v>62453.245679256812</c:v>
                </c:pt>
                <c:pt idx="26">
                  <c:v>66708.60147186114</c:v>
                </c:pt>
                <c:pt idx="27">
                  <c:v>71168.214342510502</c:v>
                </c:pt>
                <c:pt idx="28">
                  <c:v>75841.888630950998</c:v>
                </c:pt>
                <c:pt idx="29">
                  <c:v>80739.899285236679</c:v>
                </c:pt>
                <c:pt idx="30">
                  <c:v>85873.014450928022</c:v>
                </c:pt>
                <c:pt idx="31">
                  <c:v>91252.519144572623</c:v>
                </c:pt>
                <c:pt idx="32">
                  <c:v>96890.240063512116</c:v>
                </c:pt>
                <c:pt idx="33">
                  <c:v>102798.57158656071</c:v>
                </c:pt>
                <c:pt idx="34">
                  <c:v>108990.50302271561</c:v>
                </c:pt>
                <c:pt idx="35">
                  <c:v>115479.647167806</c:v>
                </c:pt>
                <c:pt idx="36">
                  <c:v>122280.2702318607</c:v>
                </c:pt>
                <c:pt idx="37">
                  <c:v>129407.32320299004</c:v>
                </c:pt>
                <c:pt idx="38">
                  <c:v>136876.47471673356</c:v>
                </c:pt>
                <c:pt idx="39">
                  <c:v>144704.1455031368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'TER (Berechnungen)'!$C$5</c:f>
              <c:strCache>
                <c:ptCount val="1"/>
                <c:pt idx="0">
                  <c:v>0,3%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(Berechnungen)'!$C$7:$C$46</c:f>
              <c:numCache>
                <c:formatCode>"€"#,##0.00_);[Red]\("€"#,##0.00\)</c:formatCode>
                <c:ptCount val="40"/>
                <c:pt idx="0">
                  <c:v>1256.399999999998</c:v>
                </c:pt>
                <c:pt idx="1">
                  <c:v>2571.8507999999933</c:v>
                </c:pt>
                <c:pt idx="2">
                  <c:v>3949.1277875999899</c:v>
                </c:pt>
                <c:pt idx="3">
                  <c:v>5391.1367936171873</c:v>
                </c:pt>
                <c:pt idx="4">
                  <c:v>6900.9202229171951</c:v>
                </c:pt>
                <c:pt idx="5">
                  <c:v>8481.6634733942938</c:v>
                </c:pt>
                <c:pt idx="6">
                  <c:v>10136.701656643823</c:v>
                </c:pt>
                <c:pt idx="7">
                  <c:v>11869.526634506077</c:v>
                </c:pt>
                <c:pt idx="8">
                  <c:v>13683.794386327865</c:v>
                </c:pt>
                <c:pt idx="9">
                  <c:v>15583.332722485266</c:v>
                </c:pt>
                <c:pt idx="10">
                  <c:v>17572.149360442065</c:v>
                </c:pt>
                <c:pt idx="11">
                  <c:v>19654.440380382839</c:v>
                </c:pt>
                <c:pt idx="12">
                  <c:v>21834.599078260835</c:v>
                </c:pt>
                <c:pt idx="13">
                  <c:v>24117.225234939076</c:v>
                </c:pt>
                <c:pt idx="14">
                  <c:v>26507.134820981217</c:v>
                </c:pt>
                <c:pt idx="15">
                  <c:v>29009.370157567319</c:v>
                </c:pt>
                <c:pt idx="16">
                  <c:v>31629.210554972979</c:v>
                </c:pt>
                <c:pt idx="17">
                  <c:v>34372.183451056691</c:v>
                </c:pt>
                <c:pt idx="18">
                  <c:v>37244.076073256358</c:v>
                </c:pt>
                <c:pt idx="19">
                  <c:v>40250.947648699403</c:v>
                </c:pt>
                <c:pt idx="20">
                  <c:v>43399.142188188271</c:v>
                </c:pt>
                <c:pt idx="21">
                  <c:v>46695.301871033109</c:v>
                </c:pt>
                <c:pt idx="22">
                  <c:v>50146.38105897166</c:v>
                </c:pt>
                <c:pt idx="23">
                  <c:v>53759.660968743316</c:v>
                </c:pt>
                <c:pt idx="24">
                  <c:v>57542.765034274242</c:v>
                </c:pt>
                <c:pt idx="25">
                  <c:v>61503.67499088512</c:v>
                </c:pt>
                <c:pt idx="26">
                  <c:v>65650.747715456702</c:v>
                </c:pt>
                <c:pt idx="27">
                  <c:v>69992.732858083167</c:v>
                </c:pt>
                <c:pt idx="28">
                  <c:v>74538.791302413068</c:v>
                </c:pt>
                <c:pt idx="29">
                  <c:v>79298.514493626455</c:v>
                </c:pt>
                <c:pt idx="30">
                  <c:v>84281.944674826882</c:v>
                </c:pt>
                <c:pt idx="31">
                  <c:v>89499.596074543733</c:v>
                </c:pt>
                <c:pt idx="32">
                  <c:v>94962.477090047309</c:v>
                </c:pt>
                <c:pt idx="33">
                  <c:v>100682.11351327949</c:v>
                </c:pt>
                <c:pt idx="34">
                  <c:v>106670.57284840359</c:v>
                </c:pt>
                <c:pt idx="35">
                  <c:v>112940.48977227858</c:v>
                </c:pt>
                <c:pt idx="36">
                  <c:v>119505.09279157566</c:v>
                </c:pt>
                <c:pt idx="37">
                  <c:v>126378.23215277969</c:v>
                </c:pt>
                <c:pt idx="38">
                  <c:v>133574.40906396031</c:v>
                </c:pt>
                <c:pt idx="39">
                  <c:v>141108.80628996642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'TER (Berechnungen)'!$D$5</c:f>
              <c:strCache>
                <c:ptCount val="1"/>
                <c:pt idx="0">
                  <c:v>0,4%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(Berechnungen)'!$D$7:$D$46</c:f>
              <c:numCache>
                <c:formatCode>"€"#,##0.00_);[Red]\("€"#,##0.00\)</c:formatCode>
                <c:ptCount val="40"/>
                <c:pt idx="0">
                  <c:v>1255.2000000000012</c:v>
                </c:pt>
                <c:pt idx="1">
                  <c:v>2568.1392000000023</c:v>
                </c:pt>
                <c:pt idx="2">
                  <c:v>3941.4736032000055</c:v>
                </c:pt>
                <c:pt idx="3">
                  <c:v>5377.9813889472052</c:v>
                </c:pt>
                <c:pt idx="4">
                  <c:v>6880.5685328387772</c:v>
                </c:pt>
                <c:pt idx="5">
                  <c:v>8452.2746853493645</c:v>
                </c:pt>
                <c:pt idx="6">
                  <c:v>10096.279320875439</c:v>
                </c:pt>
                <c:pt idx="7">
                  <c:v>11815.908169635706</c:v>
                </c:pt>
                <c:pt idx="8">
                  <c:v>13614.63994543895</c:v>
                </c:pt>
                <c:pt idx="9">
                  <c:v>15496.113382929141</c:v>
                </c:pt>
                <c:pt idx="10">
                  <c:v>17464.134598543893</c:v>
                </c:pt>
                <c:pt idx="11">
                  <c:v>19522.684790076903</c:v>
                </c:pt>
                <c:pt idx="12">
                  <c:v>21675.928290420448</c:v>
                </c:pt>
                <c:pt idx="13">
                  <c:v>23928.220991779788</c:v>
                </c:pt>
                <c:pt idx="14">
                  <c:v>26284.119157401667</c:v>
                </c:pt>
                <c:pt idx="15">
                  <c:v>28748.38863864214</c:v>
                </c:pt>
                <c:pt idx="16">
                  <c:v>31326.014516019684</c:v>
                </c:pt>
                <c:pt idx="17">
                  <c:v>34022.21118375659</c:v>
                </c:pt>
                <c:pt idx="18">
                  <c:v>36842.432898209401</c:v>
                </c:pt>
                <c:pt idx="19">
                  <c:v>39792.384811527023</c:v>
                </c:pt>
                <c:pt idx="20">
                  <c:v>42878.034512857274</c:v>
                </c:pt>
                <c:pt idx="21">
                  <c:v>46105.624100448709</c:v>
                </c:pt>
                <c:pt idx="22">
                  <c:v>49481.682809069353</c:v>
                </c:pt>
                <c:pt idx="23">
                  <c:v>53013.040218286551</c:v>
                </c:pt>
                <c:pt idx="24">
                  <c:v>56706.840068327736</c:v>
                </c:pt>
                <c:pt idx="25">
                  <c:v>60570.554711470802</c:v>
                </c:pt>
                <c:pt idx="26">
                  <c:v>64612.000228198493</c:v>
                </c:pt>
                <c:pt idx="27">
                  <c:v>68839.352238695603</c:v>
                </c:pt>
                <c:pt idx="28">
                  <c:v>73261.162441675609</c:v>
                </c:pt>
                <c:pt idx="29">
                  <c:v>77886.375913992699</c:v>
                </c:pt>
                <c:pt idx="30">
                  <c:v>82724.349206036379</c:v>
                </c:pt>
                <c:pt idx="31">
                  <c:v>87784.869269514034</c:v>
                </c:pt>
                <c:pt idx="32">
                  <c:v>93078.173255911694</c:v>
                </c:pt>
                <c:pt idx="33">
                  <c:v>98614.969225683613</c:v>
                </c:pt>
                <c:pt idx="34">
                  <c:v>104406.45781006508</c:v>
                </c:pt>
                <c:pt idx="35">
                  <c:v>110464.35486932809</c:v>
                </c:pt>
                <c:pt idx="36">
                  <c:v>116800.91519331717</c:v>
                </c:pt>
                <c:pt idx="37">
                  <c:v>123428.95729220979</c:v>
                </c:pt>
                <c:pt idx="38">
                  <c:v>130361.88932765143</c:v>
                </c:pt>
                <c:pt idx="39">
                  <c:v>137613.7362367234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'TER (Berechnungen)'!$E$5</c:f>
              <c:strCache>
                <c:ptCount val="1"/>
                <c:pt idx="0">
                  <c:v>0,5%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(Berechnungen)'!$E$7:$E$46</c:f>
              <c:numCache>
                <c:formatCode>"€"#,##0.00_);[Red]\("€"#,##0.00\)</c:formatCode>
                <c:ptCount val="40"/>
                <c:pt idx="0">
                  <c:v>1253.9999999999977</c:v>
                </c:pt>
                <c:pt idx="1">
                  <c:v>2564.4299999999939</c:v>
                </c:pt>
                <c:pt idx="2">
                  <c:v>3933.8293499999941</c:v>
                </c:pt>
                <c:pt idx="3">
                  <c:v>5364.8516707499848</c:v>
                </c:pt>
                <c:pt idx="4">
                  <c:v>6860.2699959337333</c:v>
                </c:pt>
                <c:pt idx="5">
                  <c:v>8422.9821457507423</c:v>
                </c:pt>
                <c:pt idx="6">
                  <c:v>10056.016342309527</c:v>
                </c:pt>
                <c:pt idx="7">
                  <c:v>11762.537077713445</c:v>
                </c:pt>
                <c:pt idx="8">
                  <c:v>13545.851246210546</c:v>
                </c:pt>
                <c:pt idx="9">
                  <c:v>15409.414552290014</c:v>
                </c:pt>
                <c:pt idx="10">
                  <c:v>17356.838207143064</c:v>
                </c:pt>
                <c:pt idx="11">
                  <c:v>19391.895926464491</c:v>
                </c:pt>
                <c:pt idx="12">
                  <c:v>21518.531243155398</c:v>
                </c:pt>
                <c:pt idx="13">
                  <c:v>23740.865149097375</c:v>
                </c:pt>
                <c:pt idx="14">
                  <c:v>26063.204080806765</c:v>
                </c:pt>
                <c:pt idx="15">
                  <c:v>28490.048264443045</c:v>
                </c:pt>
                <c:pt idx="16">
                  <c:v>31026.100436342982</c:v>
                </c:pt>
                <c:pt idx="17">
                  <c:v>33676.274955978406</c:v>
                </c:pt>
                <c:pt idx="18">
                  <c:v>36445.707328997429</c:v>
                </c:pt>
                <c:pt idx="19">
                  <c:v>39339.764158802289</c:v>
                </c:pt>
                <c:pt idx="20">
                  <c:v>42364.053545948409</c:v>
                </c:pt>
                <c:pt idx="21">
                  <c:v>45524.435955516055</c:v>
                </c:pt>
                <c:pt idx="22">
                  <c:v>48827.03557351428</c:v>
                </c:pt>
                <c:pt idx="23">
                  <c:v>52278.252174322406</c:v>
                </c:pt>
                <c:pt idx="24">
                  <c:v>55884.773522166914</c:v>
                </c:pt>
                <c:pt idx="25">
                  <c:v>59653.588330664403</c:v>
                </c:pt>
                <c:pt idx="26">
                  <c:v>63591.999805544307</c:v>
                </c:pt>
                <c:pt idx="27">
                  <c:v>67707.639796793766</c:v>
                </c:pt>
                <c:pt idx="28">
                  <c:v>72008.483587649505</c:v>
                </c:pt>
                <c:pt idx="29">
                  <c:v>76502.865349093699</c:v>
                </c:pt>
                <c:pt idx="30">
                  <c:v>81199.494289802926</c:v>
                </c:pt>
                <c:pt idx="31">
                  <c:v>86107.471532844007</c:v>
                </c:pt>
                <c:pt idx="32">
                  <c:v>91236.307751821951</c:v>
                </c:pt>
                <c:pt idx="33">
                  <c:v>96595.941600653925</c:v>
                </c:pt>
                <c:pt idx="34">
                  <c:v>102196.75897268337</c:v>
                </c:pt>
                <c:pt idx="35">
                  <c:v>108049.61312645407</c:v>
                </c:pt>
                <c:pt idx="36">
                  <c:v>114165.84571714452</c:v>
                </c:pt>
                <c:pt idx="37">
                  <c:v>120557.30877441599</c:v>
                </c:pt>
                <c:pt idx="38">
                  <c:v>127236.38766926472</c:v>
                </c:pt>
                <c:pt idx="39">
                  <c:v>134216.0251143816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'TER (Berechnungen)'!$F$5</c:f>
              <c:strCache>
                <c:ptCount val="1"/>
                <c:pt idx="0">
                  <c:v>0,6%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(Berechnungen)'!$F$7:$F$46</c:f>
              <c:numCache>
                <c:formatCode>"€"#,##0.00_);[Red]\("€"#,##0.00\)</c:formatCode>
                <c:ptCount val="40"/>
                <c:pt idx="0">
                  <c:v>1252.8000000000011</c:v>
                </c:pt>
                <c:pt idx="1">
                  <c:v>2560.7232000000004</c:v>
                </c:pt>
                <c:pt idx="2">
                  <c:v>3926.1950208000044</c:v>
                </c:pt>
                <c:pt idx="3">
                  <c:v>5351.7476017152021</c:v>
                </c:pt>
                <c:pt idx="4">
                  <c:v>6840.0244961906683</c:v>
                </c:pt>
                <c:pt idx="5">
                  <c:v>8393.7855740230643</c:v>
                </c:pt>
                <c:pt idx="6">
                  <c:v>10015.912139280081</c:v>
                </c:pt>
                <c:pt idx="7">
                  <c:v>11709.412273408403</c:v>
                </c:pt>
                <c:pt idx="8">
                  <c:v>13477.426413438376</c:v>
                </c:pt>
                <c:pt idx="9">
                  <c:v>15323.233175629664</c:v>
                </c:pt>
                <c:pt idx="10">
                  <c:v>17250.255435357372</c:v>
                </c:pt>
                <c:pt idx="11">
                  <c:v>19262.066674513095</c:v>
                </c:pt>
                <c:pt idx="12">
                  <c:v>21362.397608191666</c:v>
                </c:pt>
                <c:pt idx="13">
                  <c:v>23555.143102952105</c:v>
                </c:pt>
                <c:pt idx="14">
                  <c:v>25844.369399482006</c:v>
                </c:pt>
                <c:pt idx="15">
                  <c:v>28234.321653059207</c:v>
                </c:pt>
                <c:pt idx="16">
                  <c:v>30729.431805793807</c:v>
                </c:pt>
                <c:pt idx="17">
                  <c:v>33334.32680524874</c:v>
                </c:pt>
                <c:pt idx="18">
                  <c:v>36053.837184679694</c:v>
                </c:pt>
                <c:pt idx="19">
                  <c:v>38893.006020805602</c:v>
                </c:pt>
                <c:pt idx="20">
                  <c:v>41857.09828572104</c:v>
                </c:pt>
                <c:pt idx="21">
                  <c:v>44951.610610292766</c:v>
                </c:pt>
                <c:pt idx="22">
                  <c:v>48182.281477145654</c:v>
                </c:pt>
                <c:pt idx="23">
                  <c:v>51555.101862140065</c:v>
                </c:pt>
                <c:pt idx="24">
                  <c:v>55076.326344074238</c:v>
                </c:pt>
                <c:pt idx="25">
                  <c:v>58752.4847032135</c:v>
                </c:pt>
                <c:pt idx="26">
                  <c:v>62590.394030154901</c:v>
                </c:pt>
                <c:pt idx="27">
                  <c:v>66597.171367481715</c:v>
                </c:pt>
                <c:pt idx="28">
                  <c:v>70780.246907650901</c:v>
                </c:pt>
                <c:pt idx="29">
                  <c:v>75147.377771587548</c:v>
                </c:pt>
                <c:pt idx="30">
                  <c:v>79706.662393537408</c:v>
                </c:pt>
                <c:pt idx="31">
                  <c:v>84466.555538853048</c:v>
                </c:pt>
                <c:pt idx="32">
                  <c:v>89435.883982562606</c:v>
                </c:pt>
                <c:pt idx="33">
                  <c:v>94623.862877795356</c:v>
                </c:pt>
                <c:pt idx="34">
                  <c:v>100040.11284441834</c:v>
                </c:pt>
                <c:pt idx="35">
                  <c:v>105694.67780957276</c:v>
                </c:pt>
                <c:pt idx="36">
                  <c:v>111598.04363319394</c:v>
                </c:pt>
                <c:pt idx="37">
                  <c:v>117761.15755305451</c:v>
                </c:pt>
                <c:pt idx="38">
                  <c:v>124195.44848538893</c:v>
                </c:pt>
                <c:pt idx="39">
                  <c:v>130912.84821874599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'TER (Berechnungen)'!$G$5</c:f>
              <c:strCache>
                <c:ptCount val="1"/>
                <c:pt idx="0">
                  <c:v>0,7%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(Berechnungen)'!$G$7:$G$46</c:f>
              <c:numCache>
                <c:formatCode>"€"#,##0.00_);[Red]\("€"#,##0.00\)</c:formatCode>
                <c:ptCount val="40"/>
                <c:pt idx="0">
                  <c:v>1251.5999999999979</c:v>
                </c:pt>
                <c:pt idx="1">
                  <c:v>2557.0187999999953</c:v>
                </c:pt>
                <c:pt idx="2">
                  <c:v>3918.5706083999894</c:v>
                </c:pt>
                <c:pt idx="3">
                  <c:v>5338.6691445611877</c:v>
                </c:pt>
                <c:pt idx="4">
                  <c:v>6819.8319177773183</c:v>
                </c:pt>
                <c:pt idx="5">
                  <c:v>8364.6846902417401</c:v>
                </c:pt>
                <c:pt idx="6">
                  <c:v>9975.9661319221268</c:v>
                </c:pt>
                <c:pt idx="7">
                  <c:v>11656.532675594779</c:v>
                </c:pt>
                <c:pt idx="8">
                  <c:v>13409.363580645349</c:v>
                </c:pt>
                <c:pt idx="9">
                  <c:v>15237.5662146131</c:v>
                </c:pt>
                <c:pt idx="10">
                  <c:v>17144.381561841452</c:v>
                </c:pt>
                <c:pt idx="11">
                  <c:v>19133.189969000636</c:v>
                </c:pt>
                <c:pt idx="12">
                  <c:v>21207.517137667659</c:v>
                </c:pt>
                <c:pt idx="13">
                  <c:v>23371.040374587374</c:v>
                </c:pt>
                <c:pt idx="14">
                  <c:v>25627.595110694616</c:v>
                </c:pt>
                <c:pt idx="15">
                  <c:v>27981.181700454479</c:v>
                </c:pt>
                <c:pt idx="16">
                  <c:v>30435.972513574026</c:v>
                </c:pt>
                <c:pt idx="17">
                  <c:v>32996.319331657694</c:v>
                </c:pt>
                <c:pt idx="18">
                  <c:v>35666.761062918973</c:v>
                </c:pt>
                <c:pt idx="19">
                  <c:v>38452.031788624481</c:v>
                </c:pt>
                <c:pt idx="20">
                  <c:v>41357.069155535333</c:v>
                </c:pt>
                <c:pt idx="21">
                  <c:v>44387.023129223358</c:v>
                </c:pt>
                <c:pt idx="22">
                  <c:v>47547.265123779929</c:v>
                </c:pt>
                <c:pt idx="23">
                  <c:v>50843.397524102482</c:v>
                </c:pt>
                <c:pt idx="24">
                  <c:v>54281.263617638877</c:v>
                </c:pt>
                <c:pt idx="25">
                  <c:v>57866.95795319735</c:v>
                </c:pt>
                <c:pt idx="26">
                  <c:v>61606.837145184822</c:v>
                </c:pt>
                <c:pt idx="27">
                  <c:v>65507.531142427753</c:v>
                </c:pt>
                <c:pt idx="28">
                  <c:v>69575.954981552146</c:v>
                </c:pt>
                <c:pt idx="29">
                  <c:v>73819.321045758887</c:v>
                </c:pt>
                <c:pt idx="30">
                  <c:v>78245.151850726499</c:v>
                </c:pt>
                <c:pt idx="31">
                  <c:v>82861.293380307747</c:v>
                </c:pt>
                <c:pt idx="32">
                  <c:v>87675.928995660972</c:v>
                </c:pt>
                <c:pt idx="33">
                  <c:v>92697.593942474385</c:v>
                </c:pt>
                <c:pt idx="34">
                  <c:v>97935.190482000762</c:v>
                </c:pt>
                <c:pt idx="35">
                  <c:v>103398.0036727268</c:v>
                </c:pt>
                <c:pt idx="36">
                  <c:v>109095.71783065403</c:v>
                </c:pt>
                <c:pt idx="37">
                  <c:v>115038.43369737217</c:v>
                </c:pt>
                <c:pt idx="38">
                  <c:v>121236.68634635911</c:v>
                </c:pt>
                <c:pt idx="39">
                  <c:v>127701.46385925257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96768"/>
        <c:axId val="97703040"/>
      </c:scatterChart>
      <c:valAx>
        <c:axId val="97696768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703040"/>
        <c:crosses val="autoZero"/>
        <c:crossBetween val="midCat"/>
      </c:valAx>
      <c:valAx>
        <c:axId val="97703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Endkaital</a:t>
                </a:r>
              </a:p>
            </c:rich>
          </c:tx>
          <c:layout/>
          <c:overlay val="0"/>
        </c:title>
        <c:numFmt formatCode="&quot;€&quot;#,##0.00_);[Red]\(&quot;€&quot;#,##0.00\)" sourceLinked="1"/>
        <c:majorTickMark val="out"/>
        <c:minorTickMark val="none"/>
        <c:tickLblPos val="nextTo"/>
        <c:crossAx val="9769676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'ETF-Typ (Berechnungen)'!$C$8</c:f>
              <c:strCache>
                <c:ptCount val="1"/>
                <c:pt idx="0">
                  <c:v>SWAP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(Berechnungen)'!$N$10:$N$49</c:f>
              <c:numCache>
                <c:formatCode>_("€"* #,##0.00_);_("€"* \(#,##0.00\);_("€"* "-"??_);_(@_)</c:formatCode>
                <c:ptCount val="40"/>
                <c:pt idx="0">
                  <c:v>1243.2</c:v>
                </c:pt>
                <c:pt idx="1">
                  <c:v>2556.6240000000003</c:v>
                </c:pt>
                <c:pt idx="2">
                  <c:v>3943.9444800000001</c:v>
                </c:pt>
                <c:pt idx="3">
                  <c:v>5409.0207696000007</c:v>
                </c:pt>
                <c:pt idx="4">
                  <c:v>6955.9084549920008</c:v>
                </c:pt>
                <c:pt idx="5">
                  <c:v>8588.8692575918431</c:v>
                </c:pt>
                <c:pt idx="6">
                  <c:v>10312.38140791868</c:v>
                </c:pt>
                <c:pt idx="7">
                  <c:v>12131.150539510805</c:v>
                </c:pt>
                <c:pt idx="8">
                  <c:v>14050.121128906459</c:v>
                </c:pt>
                <c:pt idx="9">
                  <c:v>16074.488509020299</c:v>
                </c:pt>
                <c:pt idx="10">
                  <c:v>18209.711484613203</c:v>
                </c:pt>
                <c:pt idx="11">
                  <c:v>20461.525579988585</c:v>
                </c:pt>
                <c:pt idx="12">
                  <c:v>22835.956950555639</c:v>
                </c:pt>
                <c:pt idx="13">
                  <c:v>25339.336991482392</c:v>
                </c:pt>
                <c:pt idx="14">
                  <c:v>27978.317678323463</c:v>
                </c:pt>
                <c:pt idx="15">
                  <c:v>30759.887676251928</c:v>
                </c:pt>
                <c:pt idx="16">
                  <c:v>33691.389256357055</c:v>
                </c:pt>
                <c:pt idx="17">
                  <c:v>36780.5360593933</c:v>
                </c:pt>
                <c:pt idx="18">
                  <c:v>40035.431749385723</c:v>
                </c:pt>
                <c:pt idx="19">
                  <c:v>43464.589601618216</c:v>
                </c:pt>
                <c:pt idx="20">
                  <c:v>47076.953071757613</c:v>
                </c:pt>
                <c:pt idx="21">
                  <c:v>50881.917395205135</c:v>
                </c:pt>
                <c:pt idx="22">
                  <c:v>54889.352268222225</c:v>
                </c:pt>
                <c:pt idx="23">
                  <c:v>59109.625664955318</c:v>
                </c:pt>
                <c:pt idx="24">
                  <c:v>63553.628847191496</c:v>
                </c:pt>
                <c:pt idx="25">
                  <c:v>68232.802626519246</c:v>
                </c:pt>
                <c:pt idx="26">
                  <c:v>73159.16494155275</c:v>
                </c:pt>
                <c:pt idx="27">
                  <c:v>78345.339816012085</c:v>
                </c:pt>
                <c:pt idx="28">
                  <c:v>83804.587766742028</c:v>
                </c:pt>
                <c:pt idx="29">
                  <c:v>89550.837734207045</c:v>
                </c:pt>
                <c:pt idx="30">
                  <c:v>95598.720611627883</c:v>
                </c:pt>
                <c:pt idx="31">
                  <c:v>101963.60445273397</c:v>
                </c:pt>
                <c:pt idx="32">
                  <c:v>108661.63144210583</c:v>
                </c:pt>
                <c:pt idx="33">
                  <c:v>115709.75671628099</c:v>
                </c:pt>
                <c:pt idx="34">
                  <c:v>123125.78912820634</c:v>
                </c:pt>
                <c:pt idx="35">
                  <c:v>130928.43405225016</c:v>
                </c:pt>
                <c:pt idx="36">
                  <c:v>139137.33833184885</c:v>
                </c:pt>
                <c:pt idx="37">
                  <c:v>147773.13747696718</c:v>
                </c:pt>
                <c:pt idx="38">
                  <c:v>156857.50522391195</c:v>
                </c:pt>
                <c:pt idx="39">
                  <c:v>166413.20557566592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'ETF-Typ (Berechnungen)'!$O$8</c:f>
              <c:strCache>
                <c:ptCount val="1"/>
                <c:pt idx="0">
                  <c:v>Ausschüttender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(Berechnungen)'!$AE$10:$AE$49</c:f>
              <c:numCache>
                <c:formatCode>_("€"* #,##0.00_);_("€"* \(#,##0.00\);_("€"* "-"??_);_(@_)</c:formatCode>
                <c:ptCount val="40"/>
                <c:pt idx="0">
                  <c:v>1238.1196800000002</c:v>
                </c:pt>
                <c:pt idx="1">
                  <c:v>2540.8032738816005</c:v>
                </c:pt>
                <c:pt idx="2">
                  <c:v>3911.0981029972568</c:v>
                </c:pt>
                <c:pt idx="3">
                  <c:v>5352.1899117469356</c:v>
                </c:pt>
                <c:pt idx="4">
                  <c:v>6867.4090543075608</c:v>
                </c:pt>
                <c:pt idx="5">
                  <c:v>8460.2369559110466</c:v>
                </c:pt>
                <c:pt idx="6">
                  <c:v>10134.312860815826</c:v>
                </c:pt>
                <c:pt idx="7">
                  <c:v>11893.440879653204</c:v>
                </c:pt>
                <c:pt idx="8">
                  <c:v>13741.597349390053</c:v>
                </c:pt>
                <c:pt idx="9">
                  <c:v>15682.938519734218</c:v>
                </c:pt>
                <c:pt idx="10">
                  <c:v>17721.808580419754</c:v>
                </c:pt>
                <c:pt idx="11">
                  <c:v>19862.748044446635</c:v>
                </c:pt>
                <c:pt idx="12">
                  <c:v>22110.502503015552</c:v>
                </c:pt>
                <c:pt idx="13">
                  <c:v>24470.03176859349</c:v>
                </c:pt>
                <c:pt idx="14">
                  <c:v>26946.519423271631</c:v>
                </c:pt>
                <c:pt idx="15">
                  <c:v>29545.382790335116</c:v>
                </c:pt>
                <c:pt idx="16">
                  <c:v>32272.283347755616</c:v>
                </c:pt>
                <c:pt idx="17">
                  <c:v>35133.137603143739</c:v>
                </c:pt>
                <c:pt idx="18">
                  <c:v>38134.128450561278</c:v>
                </c:pt>
                <c:pt idx="19">
                  <c:v>41281.717030494226</c:v>
                </c:pt>
                <c:pt idx="20">
                  <c:v>44582.655115227702</c:v>
                </c:pt>
                <c:pt idx="21">
                  <c:v>48043.998042846564</c:v>
                </c:pt>
                <c:pt idx="22">
                  <c:v>51673.11822411068</c:v>
                </c:pt>
                <c:pt idx="23">
                  <c:v>55477.719247524445</c:v>
                </c:pt>
                <c:pt idx="24">
                  <c:v>59465.850609038542</c:v>
                </c:pt>
                <c:pt idx="25">
                  <c:v>63645.923093988902</c:v>
                </c:pt>
                <c:pt idx="26">
                  <c:v>68026.724840096882</c:v>
                </c:pt>
                <c:pt idx="27">
                  <c:v>72617.438111627169</c:v>
                </c:pt>
                <c:pt idx="28">
                  <c:v>77427.656816129063</c:v>
                </c:pt>
                <c:pt idx="29">
                  <c:v>82467.40479657393</c:v>
                </c:pt>
                <c:pt idx="30">
                  <c:v>87747.154933150363</c:v>
                </c:pt>
                <c:pt idx="31">
                  <c:v>93277.849090491567</c:v>
                </c:pt>
                <c:pt idx="32">
                  <c:v>99070.918947688479</c:v>
                </c:pt>
                <c:pt idx="33">
                  <c:v>105138.30775009142</c:v>
                </c:pt>
                <c:pt idx="34">
                  <c:v>111492.49302362496</c:v>
                </c:pt>
                <c:pt idx="35">
                  <c:v>118146.51029413883</c:v>
                </c:pt>
                <c:pt idx="36">
                  <c:v>125113.97785619402</c:v>
                </c:pt>
                <c:pt idx="37">
                  <c:v>132409.12263764458</c:v>
                </c:pt>
                <c:pt idx="38">
                  <c:v>140046.80720842149</c:v>
                </c:pt>
                <c:pt idx="39">
                  <c:v>148042.55798406113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'ETF-Typ (Berechnungen)'!$AF$8</c:f>
              <c:strCache>
                <c:ptCount val="1"/>
                <c:pt idx="0">
                  <c:v>Thesaurierender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(Berechnungen)'!$AV$10:$AV$49</c:f>
              <c:numCache>
                <c:formatCode>_("€"* #,##0.00_);_("€"* \(#,##0.00\);_("€"* "-"??_);_(@_)</c:formatCode>
                <c:ptCount val="40"/>
                <c:pt idx="0">
                  <c:v>1250.2560000000001</c:v>
                </c:pt>
                <c:pt idx="1">
                  <c:v>2570.9344147199999</c:v>
                </c:pt>
                <c:pt idx="2">
                  <c:v>3965.4475034974466</c:v>
                </c:pt>
                <c:pt idx="3">
                  <c:v>5437.3641789997537</c:v>
                </c:pt>
                <c:pt idx="4">
                  <c:v>6990.417040858184</c:v>
                </c:pt>
                <c:pt idx="5">
                  <c:v>8628.509722067427</c:v>
                </c:pt>
                <c:pt idx="6">
                  <c:v>10355.724561998954</c:v>
                </c:pt>
                <c:pt idx="7">
                  <c:v>12176.330620488139</c:v>
                </c:pt>
                <c:pt idx="8">
                  <c:v>14094.792048094139</c:v>
                </c:pt>
                <c:pt idx="9">
                  <c:v>16115.776828298718</c:v>
                </c:pt>
                <c:pt idx="10">
                  <c:v>18244.165908106777</c:v>
                </c:pt>
                <c:pt idx="11">
                  <c:v>20485.062734238843</c:v>
                </c:pt>
                <c:pt idx="12">
                  <c:v>22843.803212865176</c:v>
                </c:pt>
                <c:pt idx="13">
                  <c:v>25325.966111624344</c:v>
                </c:pt>
                <c:pt idx="14">
                  <c:v>27937.383923496913</c:v>
                </c:pt>
                <c:pt idx="15">
                  <c:v>30684.154212969861</c:v>
                </c:pt>
                <c:pt idx="16">
                  <c:v>33572.651465829716</c:v>
                </c:pt>
                <c:pt idx="17">
                  <c:v>36609.539464865418</c:v>
                </c:pt>
                <c:pt idx="18">
                  <c:v>39801.784214745843</c:v>
                </c:pt>
                <c:pt idx="19">
                  <c:v>43156.667440364799</c:v>
                </c:pt>
                <c:pt idx="20">
                  <c:v>46681.800684019356</c:v>
                </c:pt>
                <c:pt idx="21">
                  <c:v>50385.140027907662</c:v>
                </c:pt>
                <c:pt idx="22">
                  <c:v>54275.00146960251</c:v>
                </c:pt>
                <c:pt idx="23">
                  <c:v>58360.076979378209</c:v>
                </c:pt>
                <c:pt idx="24">
                  <c:v>62649.451269543941</c:v>
                </c:pt>
                <c:pt idx="25">
                  <c:v>67152.619307268498</c:v>
                </c:pt>
                <c:pt idx="26">
                  <c:v>71879.504603771711</c:v>
                </c:pt>
                <c:pt idx="27">
                  <c:v>76840.478314209977</c:v>
                </c:pt>
                <c:pt idx="28">
                  <c:v>82046.379184099176</c:v>
                </c:pt>
                <c:pt idx="29">
                  <c:v>87508.534379701217</c:v>
                </c:pt>
                <c:pt idx="30">
                  <c:v>93238.781241453224</c:v>
                </c:pt>
                <c:pt idx="31">
                  <c:v>99249.490001244092</c:v>
                </c:pt>
                <c:pt idx="32">
                  <c:v>105553.58750614531</c:v>
                </c:pt>
                <c:pt idx="33">
                  <c:v>112164.58199308369</c:v>
                </c:pt>
                <c:pt idx="34">
                  <c:v>119096.58896090914</c:v>
                </c:pt>
                <c:pt idx="35">
                  <c:v>126364.35818836086</c:v>
                </c:pt>
                <c:pt idx="36">
                  <c:v>133983.30194857766</c:v>
                </c:pt>
                <c:pt idx="37">
                  <c:v>141969.52447303419</c:v>
                </c:pt>
                <c:pt idx="38">
                  <c:v>150339.85272011944</c:v>
                </c:pt>
                <c:pt idx="39">
                  <c:v>159111.86850601278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458176"/>
        <c:axId val="173460096"/>
      </c:scatterChart>
      <c:valAx>
        <c:axId val="173458176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460096"/>
        <c:crosses val="autoZero"/>
        <c:crossBetween val="midCat"/>
      </c:valAx>
      <c:valAx>
        <c:axId val="173460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Erlös abzg. Steuern am Ende der Anlagezeit</a:t>
                </a:r>
              </a:p>
            </c:rich>
          </c:tx>
          <c:layout/>
          <c:overlay val="0"/>
        </c:title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7345817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'ETF-Typ (Berechnungen)'!$C$8</c:f>
              <c:strCache>
                <c:ptCount val="1"/>
                <c:pt idx="0">
                  <c:v>SWAP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(Berechnungen)'!$J$10:$J$49</c:f>
              <c:numCache>
                <c:formatCode>_("€"* #,##0.00_);_("€"* \(#,##0.00\);_("€"* "-"??_);_(@_)</c:formatCode>
                <c:ptCount val="40"/>
                <c:pt idx="0">
                  <c:v>1260</c:v>
                </c:pt>
                <c:pt idx="1">
                  <c:v>2608.2000000000003</c:v>
                </c:pt>
                <c:pt idx="2">
                  <c:v>4049.5140000000001</c:v>
                </c:pt>
                <c:pt idx="3">
                  <c:v>5589.1117800000011</c:v>
                </c:pt>
                <c:pt idx="4">
                  <c:v>7232.4318906000008</c:v>
                </c:pt>
                <c:pt idx="5">
                  <c:v>8985.195297162003</c:v>
                </c:pt>
                <c:pt idx="6">
                  <c:v>10853.419710292745</c:v>
                </c:pt>
                <c:pt idx="7">
                  <c:v>12843.434637045477</c:v>
                </c:pt>
                <c:pt idx="8">
                  <c:v>14961.897188960605</c:v>
                </c:pt>
                <c:pt idx="9">
                  <c:v>17215.808684872747</c:v>
                </c:pt>
                <c:pt idx="10">
                  <c:v>19612.532088309781</c:v>
                </c:pt>
                <c:pt idx="11">
                  <c:v>22159.810321302535</c:v>
                </c:pt>
                <c:pt idx="12">
                  <c:v>24865.785498516474</c:v>
                </c:pt>
                <c:pt idx="13">
                  <c:v>27739.019127814081</c:v>
                </c:pt>
                <c:pt idx="14">
                  <c:v>30788.513325664004</c:v>
                </c:pt>
                <c:pt idx="15">
                  <c:v>34023.733098235614</c:v>
                </c:pt>
                <c:pt idx="16">
                  <c:v>37454.629741561563</c:v>
                </c:pt>
                <c:pt idx="17">
                  <c:v>41091.665416822099</c:v>
                </c:pt>
                <c:pt idx="18">
                  <c:v>44945.838959609318</c:v>
                </c:pt>
                <c:pt idx="19">
                  <c:v>49028.712984974809</c:v>
                </c:pt>
                <c:pt idx="20">
                  <c:v>53352.442353156286</c:v>
                </c:pt>
                <c:pt idx="21">
                  <c:v>57929.804064125485</c:v>
                </c:pt>
                <c:pt idx="22">
                  <c:v>62774.228652509373</c:v>
                </c:pt>
                <c:pt idx="23">
                  <c:v>67899.833158016016</c:v>
                </c:pt>
                <c:pt idx="24">
                  <c:v>73321.455750255598</c:v>
                </c:pt>
                <c:pt idx="25">
                  <c:v>79054.692090793935</c:v>
                </c:pt>
                <c:pt idx="26">
                  <c:v>85115.933519419705</c:v>
                </c:pt>
                <c:pt idx="27">
                  <c:v>91522.407155958485</c:v>
                </c:pt>
                <c:pt idx="28">
                  <c:v>98292.218013535574</c:v>
                </c:pt>
                <c:pt idx="29">
                  <c:v>105444.39322398708</c:v>
                </c:pt>
                <c:pt idx="30">
                  <c:v>112998.92848115668</c:v>
                </c:pt>
                <c:pt idx="31">
                  <c:v>120976.83681310415</c:v>
                </c:pt>
                <c:pt idx="32">
                  <c:v>129400.19979980678</c:v>
                </c:pt>
                <c:pt idx="33">
                  <c:v>138292.22135876547</c:v>
                </c:pt>
                <c:pt idx="34">
                  <c:v>147677.28422705151</c:v>
                </c:pt>
                <c:pt idx="35">
                  <c:v>157581.00927475878</c:v>
                </c:pt>
                <c:pt idx="36">
                  <c:v>168030.31779157851</c:v>
                </c:pt>
                <c:pt idx="37">
                  <c:v>179053.49689530086</c:v>
                </c:pt>
                <c:pt idx="38">
                  <c:v>190680.26821849222</c:v>
                </c:pt>
                <c:pt idx="39">
                  <c:v>202941.86003741168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'ETF-Typ (Berechnungen)'!$O$8</c:f>
              <c:strCache>
                <c:ptCount val="1"/>
                <c:pt idx="0">
                  <c:v>Ausschüttender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(Berechnungen)'!$AA$10:$AA$49</c:f>
              <c:numCache>
                <c:formatCode>_("€"* #,##0.00_);_("€"* \(#,##0.00\);_("€"* "-"??_);_(@_)</c:formatCode>
                <c:ptCount val="40"/>
                <c:pt idx="0">
                  <c:v>1252.9440000000002</c:v>
                </c:pt>
                <c:pt idx="1">
                  <c:v>2586.2267692800006</c:v>
                </c:pt>
                <c:pt idx="2">
                  <c:v>4003.8940319406347</c:v>
                </c:pt>
                <c:pt idx="3">
                  <c:v>5510.1800329818552</c:v>
                </c:pt>
                <c:pt idx="4">
                  <c:v>7109.5160563160562</c:v>
                </c:pt>
                <c:pt idx="5">
                  <c:v>8806.539322605342</c:v>
                </c:pt>
                <c:pt idx="6">
                  <c:v>10606.102283761002</c:v>
                </c:pt>
                <c:pt idx="7">
                  <c:v>12513.282331687698</c:v>
                </c:pt>
                <c:pt idx="8">
                  <c:v>14533.391939632262</c:v>
                </c:pt>
                <c:pt idx="9">
                  <c:v>16671.989255308748</c:v>
                </c:pt>
                <c:pt idx="10">
                  <c:v>18934.889165818884</c:v>
                </c:pt>
                <c:pt idx="11">
                  <c:v>21328.174855272046</c:v>
                </c:pt>
                <c:pt idx="12">
                  <c:v>23858.209876933022</c:v>
                </c:pt>
                <c:pt idx="13">
                  <c:v>26531.650762690606</c:v>
                </c:pt>
                <c:pt idx="14">
                  <c:v>29355.46019364757</c:v>
                </c:pt>
                <c:pt idx="15">
                  <c:v>32336.920756684485</c:v>
                </c:pt>
                <c:pt idx="16">
                  <c:v>35483.649312948452</c:v>
                </c:pt>
                <c:pt idx="17">
                  <c:v>38803.612005364375</c:v>
                </c:pt>
                <c:pt idx="18">
                  <c:v>42305.139933464256</c:v>
                </c:pt>
                <c:pt idx="19">
                  <c:v>45996.94552508038</c:v>
                </c:pt>
                <c:pt idx="20">
                  <c:v>49888.139635753636</c:v>
                </c:pt>
                <c:pt idx="21">
                  <c:v>53988.249408071919</c:v>
                </c:pt>
                <c:pt idx="22">
                  <c:v>58307.236924576668</c:v>
                </c:pt>
                <c:pt idx="23">
                  <c:v>62855.518689362019</c:v>
                </c:pt>
                <c:pt idx="24">
                  <c:v>67643.985975043164</c:v>
                </c:pt>
                <c:pt idx="25">
                  <c:v>72684.026073390676</c:v>
                </c:pt>
                <c:pt idx="26">
                  <c:v>77987.544489619875</c:v>
                </c:pt>
                <c:pt idx="27">
                  <c:v>83566.988122090537</c:v>
                </c:pt>
                <c:pt idx="28">
                  <c:v>89435.369471017562</c:v>
                </c:pt>
                <c:pt idx="29">
                  <c:v>95606.291921718861</c:v>
                </c:pt>
                <c:pt idx="30">
                  <c:v>102093.97614993789</c:v>
                </c:pt>
                <c:pt idx="31">
                  <c:v>108913.2876988786</c:v>
                </c:pt>
                <c:pt idx="32">
                  <c:v>116079.76577978267</c:v>
                </c:pt>
                <c:pt idx="33">
                  <c:v>123609.65335016884</c:v>
                </c:pt>
                <c:pt idx="34">
                  <c:v>131519.92852624404</c:v>
                </c:pt>
                <c:pt idx="35">
                  <c:v>139828.33738849306</c:v>
                </c:pt>
                <c:pt idx="36">
                  <c:v>148553.42824205791</c:v>
                </c:pt>
                <c:pt idx="37">
                  <c:v>157714.5873962417</c:v>
                </c:pt>
                <c:pt idx="38">
                  <c:v>167332.07653031099</c:v>
                </c:pt>
                <c:pt idx="39">
                  <c:v>177427.07171573836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'ETF-Typ (Berechnungen)'!$AF$8</c:f>
              <c:strCache>
                <c:ptCount val="1"/>
                <c:pt idx="0">
                  <c:v>Thesaurierender ETF</c:v>
                </c:pt>
              </c:strCache>
            </c:strRef>
          </c:tx>
          <c:marker>
            <c:symbol val="none"/>
          </c:marker>
          <c:xVal>
            <c:numRef>
              <c:f>'ETF-Typ (Berechnungen)'!$A$10:$A$49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'ETF-Typ (Berechnungen)'!$AN$10:$AN$49</c:f>
              <c:numCache>
                <c:formatCode>_("€"* #,##0.00_);_("€"* \(#,##0.00\);_("€"* "-"??_);_(@_)</c:formatCode>
                <c:ptCount val="40"/>
                <c:pt idx="0">
                  <c:v>1260</c:v>
                </c:pt>
                <c:pt idx="1">
                  <c:v>2600.7912000000001</c:v>
                </c:pt>
                <c:pt idx="2">
                  <c:v>4026.4421077440002</c:v>
                </c:pt>
                <c:pt idx="3">
                  <c:v>5541.2108135376657</c:v>
                </c:pt>
                <c:pt idx="4">
                  <c:v>7149.5535562309487</c:v>
                </c:pt>
                <c:pt idx="5">
                  <c:v>8856.1336711638596</c:v>
                </c:pt>
                <c:pt idx="6">
                  <c:v>10665.83093700825</c:v>
                </c:pt>
                <c:pt idx="7">
                  <c:v>12583.751339187149</c:v>
                </c:pt>
                <c:pt idx="8">
                  <c:v>14615.23726833494</c:v>
                </c:pt>
                <c:pt idx="9">
                  <c:v>16765.878173077988</c:v>
                </c:pt>
                <c:pt idx="10">
                  <c:v>19041.521687267585</c:v>
                </c:pt>
                <c:pt idx="11">
                  <c:v>21448.285252687096</c:v>
                </c:pt>
                <c:pt idx="12">
                  <c:v>23992.568259184456</c:v>
                </c:pt>
                <c:pt idx="13">
                  <c:v>26681.064725151464</c:v>
                </c:pt>
                <c:pt idx="14">
                  <c:v>29520.776542284366</c:v>
                </c:pt>
                <c:pt idx="15">
                  <c:v>32519.027309618363</c:v>
                </c:pt>
                <c:pt idx="16">
                  <c:v>35683.476782932899</c:v>
                </c:pt>
                <c:pt idx="17">
                  <c:v>39022.135966778354</c:v>
                </c:pt>
                <c:pt idx="18">
                  <c:v>42543.382877578719</c:v>
                </c:pt>
                <c:pt idx="19">
                  <c:v>46255.979007522517</c:v>
                </c:pt>
                <c:pt idx="20">
                  <c:v>50169.086520267141</c:v>
                </c:pt>
                <c:pt idx="21">
                  <c:v>54292.286210852712</c:v>
                </c:pt>
                <c:pt idx="22">
                  <c:v>58635.596263653148</c:v>
                </c:pt>
                <c:pt idx="23">
                  <c:v>63209.491843686686</c:v>
                </c:pt>
                <c:pt idx="24">
                  <c:v>68024.925558168921</c:v>
                </c:pt>
                <c:pt idx="25">
                  <c:v>73093.348826820889</c:v>
                </c:pt>
                <c:pt idx="26">
                  <c:v>78426.734201146304</c:v>
                </c:pt>
                <c:pt idx="27">
                  <c:v>84037.598674668683</c:v>
                </c:pt>
                <c:pt idx="28">
                  <c:v>89939.028027974215</c:v>
                </c:pt>
                <c:pt idx="29">
                  <c:v>96144.702254343181</c:v>
                </c:pt>
                <c:pt idx="30">
                  <c:v>102668.92211377504</c:v>
                </c:pt>
                <c:pt idx="31">
                  <c:v>109526.63686532443</c:v>
                </c:pt>
                <c:pt idx="32">
                  <c:v>116733.47322986998</c:v>
                </c:pt>
                <c:pt idx="33">
                  <c:v>124305.7656377402</c:v>
                </c:pt>
                <c:pt idx="34">
                  <c:v>132260.58781802506</c:v>
                </c:pt>
                <c:pt idx="35">
                  <c:v>140615.78578891102</c:v>
                </c:pt>
                <c:pt idx="36">
                  <c:v>149390.01231099956</c:v>
                </c:pt>
                <c:pt idx="37">
                  <c:v>158602.7628683043</c:v>
                </c:pt>
                <c:pt idx="38">
                  <c:v>168274.41324448021</c:v>
                </c:pt>
                <c:pt idx="39">
                  <c:v>178426.25876482151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76864"/>
        <c:axId val="185878784"/>
      </c:scatterChart>
      <c:valAx>
        <c:axId val="185876864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878784"/>
        <c:crosses val="autoZero"/>
        <c:crossBetween val="midCat"/>
      </c:valAx>
      <c:valAx>
        <c:axId val="185878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Gesamtwert am 31.12.</a:t>
                </a:r>
              </a:p>
            </c:rich>
          </c:tx>
          <c:layout/>
          <c:overlay val="0"/>
        </c:title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85876864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57149</xdr:rowOff>
    </xdr:from>
    <xdr:to>
      <xdr:col>4</xdr:col>
      <xdr:colOff>1207050</xdr:colOff>
      <xdr:row>30</xdr:row>
      <xdr:rowOff>123149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1285876</xdr:colOff>
      <xdr:row>2</xdr:row>
      <xdr:rowOff>57149</xdr:rowOff>
    </xdr:from>
    <xdr:to>
      <xdr:col>6</xdr:col>
      <xdr:colOff>749851</xdr:colOff>
      <xdr:row>30</xdr:row>
      <xdr:rowOff>123149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absoluteAnchor>
    <xdr:pos x="5886450" y="7315200"/>
    <xdr:ext cx="5760000" cy="5040000"/>
    <xdr:graphicFrame macro="">
      <xdr:nvGraphicFramePr>
        <xdr:cNvPr id="4" name="Diagramm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66675" y="7305675"/>
    <xdr:ext cx="5760000" cy="5040000"/>
    <xdr:graphicFrame macro="">
      <xdr:nvGraphicFramePr>
        <xdr:cNvPr id="5" name="Diagramm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19" workbookViewId="0">
      <selection activeCell="B35" sqref="B35"/>
    </sheetView>
  </sheetViews>
  <sheetFormatPr baseColWidth="10" defaultRowHeight="15" x14ac:dyDescent="0.25"/>
  <cols>
    <col min="1" max="1" width="24" bestFit="1" customWidth="1"/>
    <col min="2" max="3" width="13" bestFit="1" customWidth="1"/>
    <col min="4" max="4" width="19.28515625" bestFit="1" customWidth="1"/>
    <col min="5" max="5" width="83" bestFit="1" customWidth="1"/>
    <col min="9" max="9" width="17.42578125" bestFit="1" customWidth="1"/>
  </cols>
  <sheetData>
    <row r="1" spans="1:2" x14ac:dyDescent="0.25">
      <c r="A1" s="1" t="s">
        <v>34</v>
      </c>
      <c r="B1" s="28">
        <v>1200</v>
      </c>
    </row>
    <row r="2" spans="1:2" x14ac:dyDescent="0.25">
      <c r="A2" s="1" t="s">
        <v>35</v>
      </c>
      <c r="B2" s="29">
        <v>0.05</v>
      </c>
    </row>
    <row r="24" spans="10:10" x14ac:dyDescent="0.25">
      <c r="J24" s="22"/>
    </row>
    <row r="25" spans="10:10" x14ac:dyDescent="0.25">
      <c r="J25" s="23"/>
    </row>
    <row r="33" spans="1:5" x14ac:dyDescent="0.25">
      <c r="A33" s="1" t="s">
        <v>8</v>
      </c>
      <c r="B33" s="30">
        <v>0.05</v>
      </c>
    </row>
    <row r="34" spans="1:5" x14ac:dyDescent="0.25">
      <c r="A34" s="1" t="s">
        <v>0</v>
      </c>
      <c r="B34" s="30">
        <v>0.02</v>
      </c>
    </row>
    <row r="35" spans="1:5" x14ac:dyDescent="0.25">
      <c r="A35" s="1" t="s">
        <v>1</v>
      </c>
      <c r="B35" s="30">
        <v>0.02</v>
      </c>
    </row>
    <row r="36" spans="1:5" x14ac:dyDescent="0.25">
      <c r="A36" s="1" t="s">
        <v>5</v>
      </c>
      <c r="B36" s="30">
        <v>0.28000000000000003</v>
      </c>
      <c r="D36" s="7" t="s">
        <v>45</v>
      </c>
      <c r="E36" s="7" t="s">
        <v>40</v>
      </c>
    </row>
    <row r="37" spans="1:5" x14ac:dyDescent="0.25">
      <c r="A37" s="11" t="s">
        <v>6</v>
      </c>
      <c r="B37" s="30">
        <v>0</v>
      </c>
      <c r="D37" s="4" t="s">
        <v>44</v>
      </c>
      <c r="E37" s="4" t="s">
        <v>42</v>
      </c>
    </row>
    <row r="38" spans="1:5" x14ac:dyDescent="0.25">
      <c r="A38" s="11" t="s">
        <v>7</v>
      </c>
      <c r="B38" s="31">
        <v>100</v>
      </c>
      <c r="D38" s="14" t="s">
        <v>41</v>
      </c>
      <c r="E38" s="14" t="s">
        <v>43</v>
      </c>
    </row>
    <row r="67" spans="1:5" x14ac:dyDescent="0.25">
      <c r="B67" s="32" t="s">
        <v>23</v>
      </c>
      <c r="C67" s="32"/>
      <c r="D67" s="32" t="s">
        <v>33</v>
      </c>
      <c r="E67" s="32"/>
    </row>
    <row r="68" spans="1:5" x14ac:dyDescent="0.25">
      <c r="A68" s="21" t="s">
        <v>29</v>
      </c>
      <c r="B68" s="11">
        <v>40</v>
      </c>
      <c r="C68" s="11">
        <v>1</v>
      </c>
      <c r="D68" s="11">
        <f>B68</f>
        <v>40</v>
      </c>
      <c r="E68" s="11">
        <f>C68</f>
        <v>1</v>
      </c>
    </row>
    <row r="69" spans="1:5" x14ac:dyDescent="0.25">
      <c r="A69" s="7" t="s">
        <v>45</v>
      </c>
      <c r="B69" s="18">
        <f>'ETF-Typ (Berechnungen)'!E3</f>
        <v>202941.86003741168</v>
      </c>
      <c r="C69" s="18">
        <f>'ETF-Typ (Berechnungen)'!F3</f>
        <v>1260</v>
      </c>
      <c r="D69" s="18">
        <f>'ETF-Typ (Berechnungen)'!G3</f>
        <v>166413.20557566592</v>
      </c>
      <c r="E69" s="18">
        <f>'ETF-Typ (Berechnungen)'!H3</f>
        <v>1243.2</v>
      </c>
    </row>
    <row r="70" spans="1:5" x14ac:dyDescent="0.25">
      <c r="A70" s="4" t="s">
        <v>46</v>
      </c>
      <c r="B70" s="13">
        <f>'ETF-Typ (Berechnungen)'!E4</f>
        <v>177427.07171573836</v>
      </c>
      <c r="C70" s="13">
        <f>'ETF-Typ (Berechnungen)'!F4</f>
        <v>1252.9440000000002</v>
      </c>
      <c r="D70" s="13">
        <f>'ETF-Typ (Berechnungen)'!G4</f>
        <v>148042.55798406113</v>
      </c>
      <c r="E70" s="13">
        <f>'ETF-Typ (Berechnungen)'!H4</f>
        <v>1238.1196800000002</v>
      </c>
    </row>
    <row r="71" spans="1:5" x14ac:dyDescent="0.25">
      <c r="A71" s="14" t="s">
        <v>41</v>
      </c>
      <c r="B71" s="15">
        <f>'ETF-Typ (Berechnungen)'!E5</f>
        <v>178426.25876482151</v>
      </c>
      <c r="C71" s="15">
        <f>'ETF-Typ (Berechnungen)'!F5</f>
        <v>1260</v>
      </c>
      <c r="D71" s="15">
        <f>'ETF-Typ (Berechnungen)'!G5</f>
        <v>159111.86850601278</v>
      </c>
      <c r="E71" s="15">
        <f>'ETF-Typ (Berechnungen)'!H5</f>
        <v>1250.2560000000001</v>
      </c>
    </row>
  </sheetData>
  <mergeCells count="2">
    <mergeCell ref="B67:C67"/>
    <mergeCell ref="D67:E67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sqref="A1:G1"/>
    </sheetView>
  </sheetViews>
  <sheetFormatPr baseColWidth="10" defaultColWidth="18.140625" defaultRowHeight="15" x14ac:dyDescent="0.25"/>
  <cols>
    <col min="1" max="1" width="18" bestFit="1" customWidth="1"/>
    <col min="2" max="7" width="11.5703125" bestFit="1" customWidth="1"/>
  </cols>
  <sheetData>
    <row r="1" spans="1:7" x14ac:dyDescent="0.25">
      <c r="A1" s="34" t="str">
        <f>"Einfluss des AA ("&amp;B2&amp;"€ p.a. bei "&amp;B3*100&amp;"% p.a. Rendite)"</f>
        <v>Einfluss des AA (1200€ p.a. bei 5% p.a. Rendite)</v>
      </c>
      <c r="B1" s="34"/>
      <c r="C1" s="34"/>
      <c r="D1" s="34"/>
      <c r="E1" s="34"/>
      <c r="F1" s="34"/>
      <c r="G1" s="34"/>
    </row>
    <row r="2" spans="1:7" x14ac:dyDescent="0.25">
      <c r="A2" t="s">
        <v>34</v>
      </c>
      <c r="B2" s="22">
        <f>Ergebnisse!B1</f>
        <v>1200</v>
      </c>
    </row>
    <row r="3" spans="1:7" x14ac:dyDescent="0.25">
      <c r="A3" t="s">
        <v>35</v>
      </c>
      <c r="B3" s="23">
        <f>Ergebnisse!B2</f>
        <v>0.05</v>
      </c>
    </row>
    <row r="4" spans="1:7" x14ac:dyDescent="0.25">
      <c r="B4" s="24"/>
    </row>
    <row r="5" spans="1:7" x14ac:dyDescent="0.25">
      <c r="A5" t="s">
        <v>39</v>
      </c>
      <c r="B5" s="25">
        <v>0</v>
      </c>
      <c r="C5" s="25">
        <v>0.01</v>
      </c>
      <c r="D5" s="25">
        <v>0.02</v>
      </c>
      <c r="E5" s="25">
        <v>0.03</v>
      </c>
      <c r="F5" s="25">
        <v>0.04</v>
      </c>
      <c r="G5" s="25">
        <v>0.05</v>
      </c>
    </row>
    <row r="6" spans="1:7" x14ac:dyDescent="0.25">
      <c r="A6" t="s">
        <v>37</v>
      </c>
      <c r="B6" s="33" t="s">
        <v>38</v>
      </c>
      <c r="C6" s="33"/>
      <c r="D6" s="33"/>
      <c r="E6" s="33"/>
      <c r="F6" s="33"/>
      <c r="G6" s="33"/>
    </row>
    <row r="7" spans="1:7" x14ac:dyDescent="0.25">
      <c r="A7">
        <v>1</v>
      </c>
      <c r="B7" s="26">
        <f>FV($B$3,$A7,-$B$2*(1-B$5),0,1)</f>
        <v>1260.0000000000011</v>
      </c>
      <c r="C7" s="26">
        <f t="shared" ref="C7:G22" si="0">FV($B$3,$A7,-$B$2*(1-C$5),0,1)</f>
        <v>1247.400000000001</v>
      </c>
      <c r="D7" s="26">
        <f t="shared" si="0"/>
        <v>1234.8000000000011</v>
      </c>
      <c r="E7" s="26">
        <f t="shared" si="0"/>
        <v>1222.2000000000012</v>
      </c>
      <c r="F7" s="26">
        <f t="shared" si="0"/>
        <v>1209.600000000001</v>
      </c>
      <c r="G7" s="26">
        <f t="shared" si="0"/>
        <v>1197.0000000000011</v>
      </c>
    </row>
    <row r="8" spans="1:7" x14ac:dyDescent="0.25">
      <c r="A8">
        <v>2</v>
      </c>
      <c r="B8" s="26">
        <f t="shared" ref="B8:G46" si="1">FV($B$3,$A8,-$B$2*(1-B$5),0,1)</f>
        <v>2583.0000000000009</v>
      </c>
      <c r="C8" s="26">
        <f t="shared" si="0"/>
        <v>2557.170000000001</v>
      </c>
      <c r="D8" s="26">
        <f t="shared" si="0"/>
        <v>2531.3400000000011</v>
      </c>
      <c r="E8" s="26">
        <f t="shared" si="0"/>
        <v>2505.5100000000007</v>
      </c>
      <c r="F8" s="26">
        <f t="shared" si="0"/>
        <v>2479.6800000000007</v>
      </c>
      <c r="G8" s="26">
        <f t="shared" si="0"/>
        <v>2453.8500000000008</v>
      </c>
    </row>
    <row r="9" spans="1:7" x14ac:dyDescent="0.25">
      <c r="A9">
        <v>3</v>
      </c>
      <c r="B9" s="26">
        <f t="shared" si="1"/>
        <v>3972.1500000000033</v>
      </c>
      <c r="C9" s="26">
        <f t="shared" si="0"/>
        <v>3932.4285000000036</v>
      </c>
      <c r="D9" s="26">
        <f t="shared" si="0"/>
        <v>3892.7070000000035</v>
      </c>
      <c r="E9" s="26">
        <f t="shared" si="0"/>
        <v>3852.9855000000034</v>
      </c>
      <c r="F9" s="26">
        <f t="shared" si="0"/>
        <v>3813.2640000000033</v>
      </c>
      <c r="G9" s="26">
        <f t="shared" si="0"/>
        <v>3773.5425000000032</v>
      </c>
    </row>
    <row r="10" spans="1:7" x14ac:dyDescent="0.25">
      <c r="A10">
        <v>4</v>
      </c>
      <c r="B10" s="26">
        <f t="shared" si="1"/>
        <v>5430.7574999999997</v>
      </c>
      <c r="C10" s="26">
        <f t="shared" si="0"/>
        <v>5376.4499249999999</v>
      </c>
      <c r="D10" s="26">
        <f t="shared" si="0"/>
        <v>5322.1423500000001</v>
      </c>
      <c r="E10" s="26">
        <f t="shared" si="0"/>
        <v>5267.8347750000003</v>
      </c>
      <c r="F10" s="26">
        <f t="shared" si="0"/>
        <v>5213.5272000000004</v>
      </c>
      <c r="G10" s="26">
        <f t="shared" si="0"/>
        <v>5159.2196249999997</v>
      </c>
    </row>
    <row r="11" spans="1:7" x14ac:dyDescent="0.25">
      <c r="A11">
        <v>5</v>
      </c>
      <c r="B11" s="26">
        <f t="shared" si="1"/>
        <v>6962.2953750000033</v>
      </c>
      <c r="C11" s="26">
        <f t="shared" si="0"/>
        <v>6892.6724212500039</v>
      </c>
      <c r="D11" s="26">
        <f t="shared" si="0"/>
        <v>6823.0494675000036</v>
      </c>
      <c r="E11" s="26">
        <f t="shared" si="0"/>
        <v>6753.4265137500033</v>
      </c>
      <c r="F11" s="26">
        <f t="shared" si="0"/>
        <v>6683.8035600000039</v>
      </c>
      <c r="G11" s="26">
        <f t="shared" si="0"/>
        <v>6614.1806062500036</v>
      </c>
    </row>
    <row r="12" spans="1:7" x14ac:dyDescent="0.25">
      <c r="A12">
        <v>6</v>
      </c>
      <c r="B12" s="26">
        <f t="shared" si="1"/>
        <v>8570.4101437499994</v>
      </c>
      <c r="C12" s="26">
        <f t="shared" si="0"/>
        <v>8484.7060423124985</v>
      </c>
      <c r="D12" s="26">
        <f t="shared" si="0"/>
        <v>8399.0019408749995</v>
      </c>
      <c r="E12" s="26">
        <f t="shared" si="0"/>
        <v>8313.2978394374986</v>
      </c>
      <c r="F12" s="26">
        <f t="shared" si="0"/>
        <v>8227.5937379999996</v>
      </c>
      <c r="G12" s="26">
        <f t="shared" si="0"/>
        <v>8141.8896365624996</v>
      </c>
    </row>
    <row r="13" spans="1:7" x14ac:dyDescent="0.25">
      <c r="A13">
        <v>7</v>
      </c>
      <c r="B13" s="26">
        <f t="shared" si="1"/>
        <v>10258.930650937507</v>
      </c>
      <c r="C13" s="26">
        <f t="shared" si="0"/>
        <v>10156.341344428132</v>
      </c>
      <c r="D13" s="26">
        <f t="shared" si="0"/>
        <v>10053.752037918757</v>
      </c>
      <c r="E13" s="26">
        <f t="shared" si="0"/>
        <v>9951.1627314093821</v>
      </c>
      <c r="F13" s="26">
        <f t="shared" si="0"/>
        <v>9848.573424900007</v>
      </c>
      <c r="G13" s="26">
        <f t="shared" si="0"/>
        <v>9745.9841183906319</v>
      </c>
    </row>
    <row r="14" spans="1:7" x14ac:dyDescent="0.25">
      <c r="A14">
        <v>8</v>
      </c>
      <c r="B14" s="26">
        <f t="shared" si="1"/>
        <v>12031.877183484377</v>
      </c>
      <c r="C14" s="26">
        <f t="shared" si="0"/>
        <v>11911.558411649532</v>
      </c>
      <c r="D14" s="26">
        <f t="shared" si="0"/>
        <v>11791.239639814688</v>
      </c>
      <c r="E14" s="26">
        <f t="shared" si="0"/>
        <v>11670.920867979845</v>
      </c>
      <c r="F14" s="26">
        <f t="shared" si="0"/>
        <v>11550.602096145001</v>
      </c>
      <c r="G14" s="26">
        <f t="shared" si="0"/>
        <v>11430.283324310158</v>
      </c>
    </row>
    <row r="15" spans="1:7" x14ac:dyDescent="0.25">
      <c r="A15">
        <v>9</v>
      </c>
      <c r="B15" s="26">
        <f t="shared" si="1"/>
        <v>13893.471042658599</v>
      </c>
      <c r="C15" s="26">
        <f t="shared" si="0"/>
        <v>13754.536332232014</v>
      </c>
      <c r="D15" s="26">
        <f t="shared" si="0"/>
        <v>13615.601621805426</v>
      </c>
      <c r="E15" s="26">
        <f t="shared" si="0"/>
        <v>13476.666911378841</v>
      </c>
      <c r="F15" s="26">
        <f t="shared" si="0"/>
        <v>13337.732200952254</v>
      </c>
      <c r="G15" s="26">
        <f t="shared" si="0"/>
        <v>13198.797490525669</v>
      </c>
    </row>
    <row r="16" spans="1:7" x14ac:dyDescent="0.25">
      <c r="A16">
        <v>10</v>
      </c>
      <c r="B16" s="26">
        <f t="shared" si="1"/>
        <v>15848.144594791525</v>
      </c>
      <c r="C16" s="26">
        <f t="shared" si="0"/>
        <v>15689.663148843611</v>
      </c>
      <c r="D16" s="26">
        <f t="shared" si="0"/>
        <v>15531.181702895696</v>
      </c>
      <c r="E16" s="26">
        <f t="shared" si="0"/>
        <v>15372.700256947781</v>
      </c>
      <c r="F16" s="26">
        <f t="shared" si="0"/>
        <v>15214.218810999864</v>
      </c>
      <c r="G16" s="26">
        <f t="shared" si="0"/>
        <v>15055.737365051949</v>
      </c>
    </row>
    <row r="17" spans="1:7" x14ac:dyDescent="0.25">
      <c r="A17">
        <v>11</v>
      </c>
      <c r="B17" s="26">
        <f t="shared" si="1"/>
        <v>17900.551824531107</v>
      </c>
      <c r="C17" s="26">
        <f t="shared" si="0"/>
        <v>17721.546306285796</v>
      </c>
      <c r="D17" s="26">
        <f t="shared" si="0"/>
        <v>17542.540788040485</v>
      </c>
      <c r="E17" s="26">
        <f t="shared" si="0"/>
        <v>17363.535269795175</v>
      </c>
      <c r="F17" s="26">
        <f t="shared" si="0"/>
        <v>17184.529751549864</v>
      </c>
      <c r="G17" s="26">
        <f t="shared" si="0"/>
        <v>17005.524233304553</v>
      </c>
    </row>
    <row r="18" spans="1:7" x14ac:dyDescent="0.25">
      <c r="A18">
        <v>12</v>
      </c>
      <c r="B18" s="26">
        <f t="shared" si="1"/>
        <v>20055.579415757653</v>
      </c>
      <c r="C18" s="26">
        <f t="shared" si="0"/>
        <v>19855.023621600078</v>
      </c>
      <c r="D18" s="26">
        <f t="shared" si="0"/>
        <v>19654.467827442502</v>
      </c>
      <c r="E18" s="26">
        <f t="shared" si="0"/>
        <v>19453.912033284923</v>
      </c>
      <c r="F18" s="26">
        <f t="shared" si="0"/>
        <v>19253.356239127348</v>
      </c>
      <c r="G18" s="26">
        <f t="shared" si="0"/>
        <v>19052.800444969773</v>
      </c>
    </row>
    <row r="19" spans="1:7" x14ac:dyDescent="0.25">
      <c r="A19">
        <v>13</v>
      </c>
      <c r="B19" s="26">
        <f t="shared" si="1"/>
        <v>22318.358386545548</v>
      </c>
      <c r="C19" s="26">
        <f t="shared" si="0"/>
        <v>22095.174802680092</v>
      </c>
      <c r="D19" s="26">
        <f t="shared" si="0"/>
        <v>21871.991218814637</v>
      </c>
      <c r="E19" s="26">
        <f t="shared" si="0"/>
        <v>21648.807634949182</v>
      </c>
      <c r="F19" s="26">
        <f t="shared" si="0"/>
        <v>21425.624051083727</v>
      </c>
      <c r="G19" s="26">
        <f t="shared" si="0"/>
        <v>21202.440467218272</v>
      </c>
    </row>
    <row r="20" spans="1:7" x14ac:dyDescent="0.25">
      <c r="A20">
        <v>14</v>
      </c>
      <c r="B20" s="26">
        <f t="shared" si="1"/>
        <v>24694.276305872812</v>
      </c>
      <c r="C20" s="26">
        <f t="shared" si="0"/>
        <v>24447.333542814085</v>
      </c>
      <c r="D20" s="26">
        <f t="shared" si="0"/>
        <v>24200.390779755355</v>
      </c>
      <c r="E20" s="26">
        <f t="shared" si="0"/>
        <v>23953.448016696628</v>
      </c>
      <c r="F20" s="26">
        <f t="shared" si="0"/>
        <v>23706.505253637901</v>
      </c>
      <c r="G20" s="26">
        <f t="shared" si="0"/>
        <v>23459.56249057917</v>
      </c>
    </row>
    <row r="21" spans="1:7" x14ac:dyDescent="0.25">
      <c r="A21">
        <v>15</v>
      </c>
      <c r="B21" s="26">
        <f t="shared" si="1"/>
        <v>27188.990121166473</v>
      </c>
      <c r="C21" s="26">
        <f t="shared" si="0"/>
        <v>26917.100219954809</v>
      </c>
      <c r="D21" s="26">
        <f t="shared" si="0"/>
        <v>26645.210318743146</v>
      </c>
      <c r="E21" s="26">
        <f t="shared" si="0"/>
        <v>26373.320417531479</v>
      </c>
      <c r="F21" s="26">
        <f t="shared" si="0"/>
        <v>26101.430516319815</v>
      </c>
      <c r="G21" s="26">
        <f t="shared" si="0"/>
        <v>25829.540615108152</v>
      </c>
    </row>
    <row r="22" spans="1:7" x14ac:dyDescent="0.25">
      <c r="A22">
        <v>16</v>
      </c>
      <c r="B22" s="26">
        <f t="shared" si="1"/>
        <v>29808.43962722479</v>
      </c>
      <c r="C22" s="26">
        <f t="shared" si="0"/>
        <v>29510.355230952544</v>
      </c>
      <c r="D22" s="26">
        <f t="shared" si="0"/>
        <v>29212.270834680297</v>
      </c>
      <c r="E22" s="26">
        <f t="shared" si="0"/>
        <v>28914.186438408047</v>
      </c>
      <c r="F22" s="26">
        <f t="shared" si="0"/>
        <v>28616.102042135801</v>
      </c>
      <c r="G22" s="26">
        <f t="shared" si="0"/>
        <v>28318.017645863551</v>
      </c>
    </row>
    <row r="23" spans="1:7" x14ac:dyDescent="0.25">
      <c r="A23">
        <v>17</v>
      </c>
      <c r="B23" s="26">
        <f t="shared" si="1"/>
        <v>32558.861608586038</v>
      </c>
      <c r="C23" s="26">
        <f t="shared" si="1"/>
        <v>32233.272992500177</v>
      </c>
      <c r="D23" s="26">
        <f t="shared" si="1"/>
        <v>31907.684376414316</v>
      </c>
      <c r="E23" s="26">
        <f t="shared" si="1"/>
        <v>31582.095760328455</v>
      </c>
      <c r="F23" s="26">
        <f t="shared" si="1"/>
        <v>31256.507144242594</v>
      </c>
      <c r="G23" s="26">
        <f t="shared" si="1"/>
        <v>30930.918528156733</v>
      </c>
    </row>
    <row r="24" spans="1:7" x14ac:dyDescent="0.25">
      <c r="A24">
        <v>18</v>
      </c>
      <c r="B24" s="26">
        <f t="shared" si="1"/>
        <v>35446.804689015335</v>
      </c>
      <c r="C24" s="26">
        <f t="shared" si="1"/>
        <v>35092.336642125185</v>
      </c>
      <c r="D24" s="26">
        <f t="shared" si="1"/>
        <v>34737.868595235028</v>
      </c>
      <c r="E24" s="26">
        <f t="shared" si="1"/>
        <v>34383.400548344871</v>
      </c>
      <c r="F24" s="26">
        <f t="shared" si="1"/>
        <v>34028.932501454721</v>
      </c>
      <c r="G24" s="26">
        <f t="shared" si="1"/>
        <v>33674.464454564571</v>
      </c>
    </row>
    <row r="25" spans="1:7" x14ac:dyDescent="0.25">
      <c r="A25">
        <v>19</v>
      </c>
      <c r="B25" s="26">
        <f t="shared" si="1"/>
        <v>38479.144923466105</v>
      </c>
      <c r="C25" s="26">
        <f t="shared" si="1"/>
        <v>38094.353474231444</v>
      </c>
      <c r="D25" s="26">
        <f t="shared" si="1"/>
        <v>37709.562024996783</v>
      </c>
      <c r="E25" s="26">
        <f t="shared" si="1"/>
        <v>37324.770575762122</v>
      </c>
      <c r="F25" s="26">
        <f t="shared" si="1"/>
        <v>36939.979126527462</v>
      </c>
      <c r="G25" s="26">
        <f t="shared" si="1"/>
        <v>36555.187677292801</v>
      </c>
    </row>
    <row r="26" spans="1:7" x14ac:dyDescent="0.25">
      <c r="A26">
        <v>20</v>
      </c>
      <c r="B26" s="26">
        <f t="shared" si="1"/>
        <v>41663.102169639402</v>
      </c>
      <c r="C26" s="26">
        <f t="shared" si="1"/>
        <v>41246.471147943012</v>
      </c>
      <c r="D26" s="26">
        <f t="shared" si="1"/>
        <v>40829.840126246614</v>
      </c>
      <c r="E26" s="26">
        <f t="shared" si="1"/>
        <v>40413.209104550224</v>
      </c>
      <c r="F26" s="26">
        <f t="shared" si="1"/>
        <v>39996.578082853826</v>
      </c>
      <c r="G26" s="26">
        <f t="shared" si="1"/>
        <v>39579.947061157436</v>
      </c>
    </row>
    <row r="27" spans="1:7" x14ac:dyDescent="0.25">
      <c r="A27">
        <v>21</v>
      </c>
      <c r="B27" s="26">
        <f t="shared" si="1"/>
        <v>45006.257278121382</v>
      </c>
      <c r="C27" s="26">
        <f t="shared" si="1"/>
        <v>44556.194705340167</v>
      </c>
      <c r="D27" s="26">
        <f t="shared" si="1"/>
        <v>44106.132132558952</v>
      </c>
      <c r="E27" s="26">
        <f t="shared" si="1"/>
        <v>43656.069559777738</v>
      </c>
      <c r="F27" s="26">
        <f t="shared" si="1"/>
        <v>43206.006986996523</v>
      </c>
      <c r="G27" s="26">
        <f t="shared" si="1"/>
        <v>42755.944414215308</v>
      </c>
    </row>
    <row r="28" spans="1:7" x14ac:dyDescent="0.25">
      <c r="A28">
        <v>22</v>
      </c>
      <c r="B28" s="26">
        <f t="shared" si="1"/>
        <v>48516.570142027442</v>
      </c>
      <c r="C28" s="26">
        <f t="shared" si="1"/>
        <v>48031.404440607163</v>
      </c>
      <c r="D28" s="26">
        <f t="shared" si="1"/>
        <v>47546.238739186891</v>
      </c>
      <c r="E28" s="26">
        <f t="shared" si="1"/>
        <v>47061.073037766619</v>
      </c>
      <c r="F28" s="26">
        <f t="shared" si="1"/>
        <v>46575.907336346339</v>
      </c>
      <c r="G28" s="26">
        <f t="shared" si="1"/>
        <v>46090.741634926067</v>
      </c>
    </row>
    <row r="29" spans="1:7" x14ac:dyDescent="0.25">
      <c r="A29">
        <v>23</v>
      </c>
      <c r="B29" s="26">
        <f t="shared" si="1"/>
        <v>52202.398649128816</v>
      </c>
      <c r="C29" s="26">
        <f t="shared" si="1"/>
        <v>51680.374662637529</v>
      </c>
      <c r="D29" s="26">
        <f t="shared" si="1"/>
        <v>51158.350676146241</v>
      </c>
      <c r="E29" s="26">
        <f t="shared" si="1"/>
        <v>50636.326689654954</v>
      </c>
      <c r="F29" s="26">
        <f t="shared" si="1"/>
        <v>50114.302703163667</v>
      </c>
      <c r="G29" s="26">
        <f t="shared" si="1"/>
        <v>49592.278716672379</v>
      </c>
    </row>
    <row r="30" spans="1:7" x14ac:dyDescent="0.25">
      <c r="A30">
        <v>24</v>
      </c>
      <c r="B30" s="26">
        <f t="shared" si="1"/>
        <v>56072.518581585253</v>
      </c>
      <c r="C30" s="26">
        <f t="shared" si="1"/>
        <v>55511.793395769397</v>
      </c>
      <c r="D30" s="26">
        <f t="shared" si="1"/>
        <v>54951.068209953548</v>
      </c>
      <c r="E30" s="26">
        <f t="shared" si="1"/>
        <v>54390.343024137692</v>
      </c>
      <c r="F30" s="26">
        <f t="shared" si="1"/>
        <v>53829.617838321843</v>
      </c>
      <c r="G30" s="26">
        <f t="shared" si="1"/>
        <v>53268.892652505987</v>
      </c>
    </row>
    <row r="31" spans="1:7" x14ac:dyDescent="0.25">
      <c r="A31">
        <v>25</v>
      </c>
      <c r="B31" s="26">
        <f t="shared" si="1"/>
        <v>60136.144510664526</v>
      </c>
      <c r="C31" s="26">
        <f t="shared" si="1"/>
        <v>59534.78306555788</v>
      </c>
      <c r="D31" s="26">
        <f t="shared" si="1"/>
        <v>58933.421620451234</v>
      </c>
      <c r="E31" s="26">
        <f t="shared" si="1"/>
        <v>58332.060175344588</v>
      </c>
      <c r="F31" s="26">
        <f t="shared" si="1"/>
        <v>57730.698730237942</v>
      </c>
      <c r="G31" s="26">
        <f t="shared" si="1"/>
        <v>57129.337285131296</v>
      </c>
    </row>
    <row r="32" spans="1:7" x14ac:dyDescent="0.25">
      <c r="A32">
        <v>26</v>
      </c>
      <c r="B32" s="26">
        <f t="shared" si="1"/>
        <v>64402.951736197756</v>
      </c>
      <c r="C32" s="26">
        <f t="shared" si="1"/>
        <v>63758.922218835774</v>
      </c>
      <c r="D32" s="26">
        <f t="shared" si="1"/>
        <v>63114.8927014738</v>
      </c>
      <c r="E32" s="26">
        <f t="shared" si="1"/>
        <v>62470.863184111826</v>
      </c>
      <c r="F32" s="26">
        <f t="shared" si="1"/>
        <v>61826.833666749844</v>
      </c>
      <c r="G32" s="26">
        <f t="shared" si="1"/>
        <v>61182.80414938787</v>
      </c>
    </row>
    <row r="33" spans="1:7" x14ac:dyDescent="0.25">
      <c r="A33">
        <v>27</v>
      </c>
      <c r="B33" s="26">
        <f t="shared" si="1"/>
        <v>68883.099323007642</v>
      </c>
      <c r="C33" s="26">
        <f t="shared" si="1"/>
        <v>68194.268329777566</v>
      </c>
      <c r="D33" s="26">
        <f t="shared" si="1"/>
        <v>67505.437336547489</v>
      </c>
      <c r="E33" s="26">
        <f t="shared" si="1"/>
        <v>66816.606343317413</v>
      </c>
      <c r="F33" s="26">
        <f t="shared" si="1"/>
        <v>66127.775350087337</v>
      </c>
      <c r="G33" s="26">
        <f t="shared" si="1"/>
        <v>65438.944356857261</v>
      </c>
    </row>
    <row r="34" spans="1:7" x14ac:dyDescent="0.25">
      <c r="A34">
        <v>28</v>
      </c>
      <c r="B34" s="26">
        <f t="shared" si="1"/>
        <v>73587.254289158009</v>
      </c>
      <c r="C34" s="26">
        <f t="shared" si="1"/>
        <v>72851.38174626643</v>
      </c>
      <c r="D34" s="26">
        <f t="shared" si="1"/>
        <v>72115.509203374851</v>
      </c>
      <c r="E34" s="26">
        <f t="shared" si="1"/>
        <v>71379.636660483273</v>
      </c>
      <c r="F34" s="26">
        <f t="shared" si="1"/>
        <v>70643.764117591694</v>
      </c>
      <c r="G34" s="26">
        <f t="shared" si="1"/>
        <v>69907.891574700116</v>
      </c>
    </row>
    <row r="35" spans="1:7" x14ac:dyDescent="0.25">
      <c r="A35">
        <v>29</v>
      </c>
      <c r="B35" s="26">
        <f t="shared" si="1"/>
        <v>78526.617003615931</v>
      </c>
      <c r="C35" s="26">
        <f t="shared" si="1"/>
        <v>77741.350833579781</v>
      </c>
      <c r="D35" s="26">
        <f t="shared" si="1"/>
        <v>76956.084663543617</v>
      </c>
      <c r="E35" s="26">
        <f t="shared" si="1"/>
        <v>76170.818493507453</v>
      </c>
      <c r="F35" s="26">
        <f t="shared" si="1"/>
        <v>75385.552323471289</v>
      </c>
      <c r="G35" s="26">
        <f t="shared" si="1"/>
        <v>74600.28615343514</v>
      </c>
    </row>
    <row r="36" spans="1:7" x14ac:dyDescent="0.25">
      <c r="A36">
        <v>30</v>
      </c>
      <c r="B36" s="26">
        <f t="shared" si="1"/>
        <v>83712.947853796708</v>
      </c>
      <c r="C36" s="26">
        <f t="shared" si="1"/>
        <v>82875.818375258736</v>
      </c>
      <c r="D36" s="26">
        <f t="shared" si="1"/>
        <v>82038.688896720763</v>
      </c>
      <c r="E36" s="26">
        <f t="shared" si="1"/>
        <v>81201.559418182806</v>
      </c>
      <c r="F36" s="26">
        <f t="shared" si="1"/>
        <v>80364.429939644833</v>
      </c>
      <c r="G36" s="26">
        <f t="shared" si="1"/>
        <v>79527.300461106861</v>
      </c>
    </row>
    <row r="37" spans="1:7" x14ac:dyDescent="0.25">
      <c r="A37">
        <v>31</v>
      </c>
      <c r="B37" s="26">
        <f t="shared" si="1"/>
        <v>89158.595246486584</v>
      </c>
      <c r="C37" s="26">
        <f t="shared" si="1"/>
        <v>88267.009294021715</v>
      </c>
      <c r="D37" s="26">
        <f t="shared" si="1"/>
        <v>87375.423341556845</v>
      </c>
      <c r="E37" s="26">
        <f t="shared" si="1"/>
        <v>86483.837389091976</v>
      </c>
      <c r="F37" s="26">
        <f t="shared" si="1"/>
        <v>85592.251436627121</v>
      </c>
      <c r="G37" s="26">
        <f t="shared" si="1"/>
        <v>84700.665484162251</v>
      </c>
    </row>
    <row r="38" spans="1:7" x14ac:dyDescent="0.25">
      <c r="A38">
        <v>32</v>
      </c>
      <c r="B38" s="26">
        <f t="shared" si="1"/>
        <v>94876.525008810888</v>
      </c>
      <c r="C38" s="26">
        <f t="shared" si="1"/>
        <v>93927.759758722779</v>
      </c>
      <c r="D38" s="26">
        <f t="shared" si="1"/>
        <v>92978.994508634671</v>
      </c>
      <c r="E38" s="26">
        <f t="shared" si="1"/>
        <v>92030.229258546562</v>
      </c>
      <c r="F38" s="26">
        <f t="shared" si="1"/>
        <v>91081.464008458453</v>
      </c>
      <c r="G38" s="26">
        <f t="shared" si="1"/>
        <v>90132.698758370345</v>
      </c>
    </row>
    <row r="39" spans="1:7" x14ac:dyDescent="0.25">
      <c r="A39">
        <v>33</v>
      </c>
      <c r="B39" s="26">
        <f t="shared" si="1"/>
        <v>100880.35125925145</v>
      </c>
      <c r="C39" s="26">
        <f t="shared" si="1"/>
        <v>99871.547746658936</v>
      </c>
      <c r="D39" s="26">
        <f t="shared" si="1"/>
        <v>98862.744234066427</v>
      </c>
      <c r="E39" s="26">
        <f t="shared" si="1"/>
        <v>97853.940721473904</v>
      </c>
      <c r="F39" s="26">
        <f t="shared" si="1"/>
        <v>96845.137208881395</v>
      </c>
      <c r="G39" s="26">
        <f t="shared" si="1"/>
        <v>95836.333696288872</v>
      </c>
    </row>
    <row r="40" spans="1:7" x14ac:dyDescent="0.25">
      <c r="A40">
        <v>34</v>
      </c>
      <c r="B40" s="26">
        <f t="shared" si="1"/>
        <v>107184.368822214</v>
      </c>
      <c r="C40" s="26">
        <f t="shared" si="1"/>
        <v>106112.52513399186</v>
      </c>
      <c r="D40" s="26">
        <f t="shared" si="1"/>
        <v>105040.68144576972</v>
      </c>
      <c r="E40" s="26">
        <f t="shared" si="1"/>
        <v>103968.83775754759</v>
      </c>
      <c r="F40" s="26">
        <f t="shared" si="1"/>
        <v>102896.99406932545</v>
      </c>
      <c r="G40" s="26">
        <f t="shared" si="1"/>
        <v>101825.1503811033</v>
      </c>
    </row>
    <row r="41" spans="1:7" x14ac:dyDescent="0.25">
      <c r="A41">
        <v>35</v>
      </c>
      <c r="B41" s="26">
        <f t="shared" si="1"/>
        <v>113803.58726332473</v>
      </c>
      <c r="C41" s="26">
        <f t="shared" si="1"/>
        <v>112665.55139069149</v>
      </c>
      <c r="D41" s="26">
        <f t="shared" si="1"/>
        <v>111527.51551805824</v>
      </c>
      <c r="E41" s="26">
        <f t="shared" si="1"/>
        <v>110389.47964542499</v>
      </c>
      <c r="F41" s="26">
        <f t="shared" si="1"/>
        <v>109251.44377279174</v>
      </c>
      <c r="G41" s="26">
        <f t="shared" si="1"/>
        <v>108113.40790015849</v>
      </c>
    </row>
    <row r="42" spans="1:7" x14ac:dyDescent="0.25">
      <c r="A42">
        <v>36</v>
      </c>
      <c r="B42" s="26">
        <f t="shared" si="1"/>
        <v>120753.76662649095</v>
      </c>
      <c r="C42" s="26">
        <f t="shared" si="1"/>
        <v>119546.22896022603</v>
      </c>
      <c r="D42" s="26">
        <f t="shared" si="1"/>
        <v>118338.69129396112</v>
      </c>
      <c r="E42" s="26">
        <f t="shared" si="1"/>
        <v>117131.15362769621</v>
      </c>
      <c r="F42" s="26">
        <f t="shared" si="1"/>
        <v>115923.61596143131</v>
      </c>
      <c r="G42" s="26">
        <f t="shared" si="1"/>
        <v>114716.0782951664</v>
      </c>
    </row>
    <row r="43" spans="1:7" x14ac:dyDescent="0.25">
      <c r="A43">
        <v>37</v>
      </c>
      <c r="B43" s="26">
        <f t="shared" si="1"/>
        <v>128051.45495781551</v>
      </c>
      <c r="C43" s="26">
        <f t="shared" si="1"/>
        <v>126770.94040823735</v>
      </c>
      <c r="D43" s="26">
        <f t="shared" si="1"/>
        <v>125490.4258586592</v>
      </c>
      <c r="E43" s="26">
        <f t="shared" si="1"/>
        <v>124209.91130908104</v>
      </c>
      <c r="F43" s="26">
        <f t="shared" si="1"/>
        <v>122929.39675950288</v>
      </c>
      <c r="G43" s="26">
        <f t="shared" si="1"/>
        <v>121648.88220992473</v>
      </c>
    </row>
    <row r="44" spans="1:7" x14ac:dyDescent="0.25">
      <c r="A44">
        <v>38</v>
      </c>
      <c r="B44" s="26">
        <f t="shared" si="1"/>
        <v>135714.02770570625</v>
      </c>
      <c r="C44" s="26">
        <f t="shared" si="1"/>
        <v>134356.88742864918</v>
      </c>
      <c r="D44" s="26">
        <f t="shared" si="1"/>
        <v>132999.74715159214</v>
      </c>
      <c r="E44" s="26">
        <f t="shared" si="1"/>
        <v>131642.60687453506</v>
      </c>
      <c r="F44" s="26">
        <f t="shared" si="1"/>
        <v>130285.46659747799</v>
      </c>
      <c r="G44" s="26">
        <f t="shared" si="1"/>
        <v>128928.32632042094</v>
      </c>
    </row>
    <row r="45" spans="1:7" x14ac:dyDescent="0.25">
      <c r="A45">
        <v>39</v>
      </c>
      <c r="B45" s="26">
        <f t="shared" si="1"/>
        <v>143759.7290909916</v>
      </c>
      <c r="C45" s="26">
        <f t="shared" si="1"/>
        <v>142322.1318000817</v>
      </c>
      <c r="D45" s="26">
        <f t="shared" si="1"/>
        <v>140884.53450917176</v>
      </c>
      <c r="E45" s="26">
        <f t="shared" si="1"/>
        <v>139446.93721826185</v>
      </c>
      <c r="F45" s="26">
        <f t="shared" si="1"/>
        <v>138009.33992735195</v>
      </c>
      <c r="G45" s="26">
        <f t="shared" si="1"/>
        <v>136571.74263644201</v>
      </c>
    </row>
    <row r="46" spans="1:7" x14ac:dyDescent="0.25">
      <c r="A46">
        <v>40</v>
      </c>
      <c r="B46" s="26">
        <f t="shared" si="1"/>
        <v>152207.71554554114</v>
      </c>
      <c r="C46" s="26">
        <f t="shared" si="1"/>
        <v>150685.63839008575</v>
      </c>
      <c r="D46" s="26">
        <f t="shared" si="1"/>
        <v>149163.56123463032</v>
      </c>
      <c r="E46" s="26">
        <f t="shared" si="1"/>
        <v>147641.48407917493</v>
      </c>
      <c r="F46" s="26">
        <f t="shared" si="1"/>
        <v>146119.40692371951</v>
      </c>
      <c r="G46" s="26">
        <f t="shared" si="1"/>
        <v>144597.32976826408</v>
      </c>
    </row>
  </sheetData>
  <mergeCells count="2">
    <mergeCell ref="B6:G6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J11" sqref="J11"/>
    </sheetView>
  </sheetViews>
  <sheetFormatPr baseColWidth="10" defaultColWidth="9.140625" defaultRowHeight="15" x14ac:dyDescent="0.25"/>
  <cols>
    <col min="1" max="1" width="18" bestFit="1" customWidth="1"/>
    <col min="2" max="7" width="11.5703125" bestFit="1" customWidth="1"/>
  </cols>
  <sheetData>
    <row r="1" spans="1:7" x14ac:dyDescent="0.25">
      <c r="A1" s="34" t="str">
        <f>"Einfluss der TER ("&amp;B2&amp;"€ p.a. bei "&amp;B3*100&amp;"% p.a. Rendite)"</f>
        <v>Einfluss der TER (1200€ p.a. bei 5% p.a. Rendite)</v>
      </c>
      <c r="B1" s="34"/>
      <c r="C1" s="34"/>
      <c r="D1" s="34"/>
      <c r="E1" s="34"/>
      <c r="F1" s="34"/>
      <c r="G1" s="34"/>
    </row>
    <row r="2" spans="1:7" x14ac:dyDescent="0.25">
      <c r="A2" t="s">
        <v>34</v>
      </c>
      <c r="B2" s="22">
        <f>Ergebnisse!B1</f>
        <v>1200</v>
      </c>
    </row>
    <row r="3" spans="1:7" x14ac:dyDescent="0.25">
      <c r="A3" t="s">
        <v>35</v>
      </c>
      <c r="B3" s="23">
        <f>Ergebnisse!B2</f>
        <v>0.05</v>
      </c>
    </row>
    <row r="4" spans="1:7" x14ac:dyDescent="0.25">
      <c r="B4" s="24"/>
    </row>
    <row r="5" spans="1:7" x14ac:dyDescent="0.25">
      <c r="A5" t="s">
        <v>36</v>
      </c>
      <c r="B5" s="25">
        <v>2E-3</v>
      </c>
      <c r="C5" s="25">
        <v>3.0000000000000001E-3</v>
      </c>
      <c r="D5" s="25">
        <v>4.0000000000000001E-3</v>
      </c>
      <c r="E5" s="25">
        <v>5.0000000000000001E-3</v>
      </c>
      <c r="F5" s="25">
        <v>6.0000000000000001E-3</v>
      </c>
      <c r="G5" s="25">
        <v>7.0000000000000001E-3</v>
      </c>
    </row>
    <row r="6" spans="1:7" x14ac:dyDescent="0.25">
      <c r="A6" t="s">
        <v>37</v>
      </c>
      <c r="B6" s="33" t="s">
        <v>38</v>
      </c>
      <c r="C6" s="33"/>
      <c r="D6" s="33"/>
      <c r="E6" s="33"/>
      <c r="F6" s="33"/>
      <c r="G6" s="33"/>
    </row>
    <row r="7" spans="1:7" x14ac:dyDescent="0.25">
      <c r="A7">
        <v>1</v>
      </c>
      <c r="B7" s="26">
        <f t="shared" ref="B7:G22" si="0">FV($B$3-B$5,$A7,-$B$2,0,1)</f>
        <v>1257.600000000001</v>
      </c>
      <c r="C7" s="26">
        <f t="shared" si="0"/>
        <v>1256.399999999998</v>
      </c>
      <c r="D7" s="26">
        <f t="shared" si="0"/>
        <v>1255.2000000000012</v>
      </c>
      <c r="E7" s="26">
        <f t="shared" si="0"/>
        <v>1253.9999999999977</v>
      </c>
      <c r="F7" s="26">
        <f t="shared" si="0"/>
        <v>1252.8000000000011</v>
      </c>
      <c r="G7" s="26">
        <f t="shared" si="0"/>
        <v>1251.5999999999979</v>
      </c>
    </row>
    <row r="8" spans="1:7" x14ac:dyDescent="0.25">
      <c r="A8">
        <v>2</v>
      </c>
      <c r="B8" s="26">
        <f t="shared" si="0"/>
        <v>2575.5648000000047</v>
      </c>
      <c r="C8" s="26">
        <f t="shared" si="0"/>
        <v>2571.8507999999933</v>
      </c>
      <c r="D8" s="26">
        <f t="shared" si="0"/>
        <v>2568.1392000000023</v>
      </c>
      <c r="E8" s="26">
        <f t="shared" si="0"/>
        <v>2564.4299999999939</v>
      </c>
      <c r="F8" s="26">
        <f t="shared" si="0"/>
        <v>2560.7232000000004</v>
      </c>
      <c r="G8" s="26">
        <f t="shared" si="0"/>
        <v>2557.0187999999953</v>
      </c>
    </row>
    <row r="9" spans="1:7" x14ac:dyDescent="0.25">
      <c r="A9">
        <v>3</v>
      </c>
      <c r="B9" s="26">
        <f t="shared" si="0"/>
        <v>3956.7919104000034</v>
      </c>
      <c r="C9" s="26">
        <f t="shared" si="0"/>
        <v>3949.1277875999899</v>
      </c>
      <c r="D9" s="26">
        <f t="shared" si="0"/>
        <v>3941.4736032000055</v>
      </c>
      <c r="E9" s="26">
        <f t="shared" si="0"/>
        <v>3933.8293499999941</v>
      </c>
      <c r="F9" s="26">
        <f t="shared" si="0"/>
        <v>3926.1950208000044</v>
      </c>
      <c r="G9" s="26">
        <f t="shared" si="0"/>
        <v>3918.5706083999894</v>
      </c>
    </row>
    <row r="10" spans="1:7" x14ac:dyDescent="0.25">
      <c r="A10">
        <v>4</v>
      </c>
      <c r="B10" s="26">
        <f t="shared" si="0"/>
        <v>5404.3179220992115</v>
      </c>
      <c r="C10" s="26">
        <f t="shared" si="0"/>
        <v>5391.1367936171873</v>
      </c>
      <c r="D10" s="26">
        <f t="shared" si="0"/>
        <v>5377.9813889472052</v>
      </c>
      <c r="E10" s="26">
        <f t="shared" si="0"/>
        <v>5364.8516707499848</v>
      </c>
      <c r="F10" s="26">
        <f t="shared" si="0"/>
        <v>5351.7476017152021</v>
      </c>
      <c r="G10" s="26">
        <f t="shared" si="0"/>
        <v>5338.6691445611877</v>
      </c>
    </row>
    <row r="11" spans="1:7" x14ac:dyDescent="0.25">
      <c r="A11">
        <v>5</v>
      </c>
      <c r="B11" s="26">
        <f t="shared" si="0"/>
        <v>6921.325182359974</v>
      </c>
      <c r="C11" s="26">
        <f t="shared" si="0"/>
        <v>6900.9202229171951</v>
      </c>
      <c r="D11" s="26">
        <f t="shared" si="0"/>
        <v>6880.5685328387772</v>
      </c>
      <c r="E11" s="26">
        <f t="shared" si="0"/>
        <v>6860.2699959337333</v>
      </c>
      <c r="F11" s="26">
        <f t="shared" si="0"/>
        <v>6840.0244961906683</v>
      </c>
      <c r="G11" s="26">
        <f t="shared" si="0"/>
        <v>6819.8319177773183</v>
      </c>
    </row>
    <row r="12" spans="1:7" x14ac:dyDescent="0.25">
      <c r="A12">
        <v>6</v>
      </c>
      <c r="B12" s="26">
        <f t="shared" si="0"/>
        <v>8511.1487911132572</v>
      </c>
      <c r="C12" s="26">
        <f t="shared" si="0"/>
        <v>8481.6634733942938</v>
      </c>
      <c r="D12" s="26">
        <f t="shared" si="0"/>
        <v>8452.2746853493645</v>
      </c>
      <c r="E12" s="26">
        <f t="shared" si="0"/>
        <v>8422.9821457507423</v>
      </c>
      <c r="F12" s="26">
        <f t="shared" si="0"/>
        <v>8393.7855740230643</v>
      </c>
      <c r="G12" s="26">
        <f t="shared" si="0"/>
        <v>8364.6846902417401</v>
      </c>
    </row>
    <row r="13" spans="1:7" x14ac:dyDescent="0.25">
      <c r="A13">
        <v>7</v>
      </c>
      <c r="B13" s="26">
        <f t="shared" si="0"/>
        <v>10177.283933086694</v>
      </c>
      <c r="C13" s="26">
        <f t="shared" si="0"/>
        <v>10136.701656643823</v>
      </c>
      <c r="D13" s="26">
        <f t="shared" si="0"/>
        <v>10096.279320875439</v>
      </c>
      <c r="E13" s="26">
        <f t="shared" si="0"/>
        <v>10056.016342309527</v>
      </c>
      <c r="F13" s="26">
        <f t="shared" si="0"/>
        <v>10015.912139280081</v>
      </c>
      <c r="G13" s="26">
        <f t="shared" si="0"/>
        <v>9975.9661319221268</v>
      </c>
    </row>
    <row r="14" spans="1:7" x14ac:dyDescent="0.25">
      <c r="A14">
        <v>8</v>
      </c>
      <c r="B14" s="26">
        <f t="shared" si="0"/>
        <v>11923.393561874864</v>
      </c>
      <c r="C14" s="26">
        <f t="shared" si="0"/>
        <v>11869.526634506077</v>
      </c>
      <c r="D14" s="26">
        <f t="shared" si="0"/>
        <v>11815.908169635706</v>
      </c>
      <c r="E14" s="26">
        <f t="shared" si="0"/>
        <v>11762.537077713445</v>
      </c>
      <c r="F14" s="26">
        <f t="shared" si="0"/>
        <v>11709.412273408403</v>
      </c>
      <c r="G14" s="26">
        <f t="shared" si="0"/>
        <v>11656.532675594779</v>
      </c>
    </row>
    <row r="15" spans="1:7" x14ac:dyDescent="0.25">
      <c r="A15">
        <v>9</v>
      </c>
      <c r="B15" s="26">
        <f t="shared" si="0"/>
        <v>13753.316452844856</v>
      </c>
      <c r="C15" s="26">
        <f t="shared" si="0"/>
        <v>13683.794386327865</v>
      </c>
      <c r="D15" s="26">
        <f t="shared" si="0"/>
        <v>13614.63994543895</v>
      </c>
      <c r="E15" s="26">
        <f t="shared" si="0"/>
        <v>13545.851246210546</v>
      </c>
      <c r="F15" s="26">
        <f t="shared" si="0"/>
        <v>13477.426413438376</v>
      </c>
      <c r="G15" s="26">
        <f t="shared" si="0"/>
        <v>13409.363580645349</v>
      </c>
    </row>
    <row r="16" spans="1:7" x14ac:dyDescent="0.25">
      <c r="A16">
        <v>10</v>
      </c>
      <c r="B16" s="26">
        <f t="shared" si="0"/>
        <v>15671.075642581414</v>
      </c>
      <c r="C16" s="26">
        <f t="shared" si="0"/>
        <v>15583.332722485266</v>
      </c>
      <c r="D16" s="26">
        <f t="shared" si="0"/>
        <v>15496.113382929141</v>
      </c>
      <c r="E16" s="26">
        <f t="shared" si="0"/>
        <v>15409.414552290014</v>
      </c>
      <c r="F16" s="26">
        <f t="shared" si="0"/>
        <v>15323.233175629664</v>
      </c>
      <c r="G16" s="26">
        <f t="shared" si="0"/>
        <v>15237.5662146131</v>
      </c>
    </row>
    <row r="17" spans="1:7" x14ac:dyDescent="0.25">
      <c r="A17">
        <v>11</v>
      </c>
      <c r="B17" s="26">
        <f t="shared" si="0"/>
        <v>17680.88727342532</v>
      </c>
      <c r="C17" s="26">
        <f t="shared" si="0"/>
        <v>17572.149360442065</v>
      </c>
      <c r="D17" s="26">
        <f t="shared" si="0"/>
        <v>17464.134598543893</v>
      </c>
      <c r="E17" s="26">
        <f t="shared" si="0"/>
        <v>17356.838207143064</v>
      </c>
      <c r="F17" s="26">
        <f t="shared" si="0"/>
        <v>17250.255435357372</v>
      </c>
      <c r="G17" s="26">
        <f t="shared" si="0"/>
        <v>17144.381561841452</v>
      </c>
    </row>
    <row r="18" spans="1:7" x14ac:dyDescent="0.25">
      <c r="A18">
        <v>12</v>
      </c>
      <c r="B18" s="26">
        <f t="shared" si="0"/>
        <v>19787.169862549748</v>
      </c>
      <c r="C18" s="26">
        <f t="shared" si="0"/>
        <v>19654.440380382839</v>
      </c>
      <c r="D18" s="26">
        <f t="shared" si="0"/>
        <v>19522.684790076903</v>
      </c>
      <c r="E18" s="26">
        <f t="shared" si="0"/>
        <v>19391.895926464491</v>
      </c>
      <c r="F18" s="26">
        <f t="shared" si="0"/>
        <v>19262.066674513095</v>
      </c>
      <c r="G18" s="26">
        <f t="shared" si="0"/>
        <v>19133.189969000636</v>
      </c>
    </row>
    <row r="19" spans="1:7" x14ac:dyDescent="0.25">
      <c r="A19">
        <v>13</v>
      </c>
      <c r="B19" s="26">
        <f t="shared" si="0"/>
        <v>21994.554015952137</v>
      </c>
      <c r="C19" s="26">
        <f t="shared" si="0"/>
        <v>21834.599078260835</v>
      </c>
      <c r="D19" s="26">
        <f t="shared" si="0"/>
        <v>21675.928290420448</v>
      </c>
      <c r="E19" s="26">
        <f t="shared" si="0"/>
        <v>21518.531243155398</v>
      </c>
      <c r="F19" s="26">
        <f t="shared" si="0"/>
        <v>21362.397608191666</v>
      </c>
      <c r="G19" s="26">
        <f t="shared" si="0"/>
        <v>21207.517137667659</v>
      </c>
    </row>
    <row r="20" spans="1:7" x14ac:dyDescent="0.25">
      <c r="A20">
        <v>14</v>
      </c>
      <c r="B20" s="26">
        <f t="shared" si="0"/>
        <v>24307.892608717852</v>
      </c>
      <c r="C20" s="26">
        <f t="shared" si="0"/>
        <v>24117.225234939076</v>
      </c>
      <c r="D20" s="26">
        <f t="shared" si="0"/>
        <v>23928.220991779788</v>
      </c>
      <c r="E20" s="26">
        <f t="shared" si="0"/>
        <v>23740.865149097375</v>
      </c>
      <c r="F20" s="26">
        <f t="shared" si="0"/>
        <v>23555.143102952105</v>
      </c>
      <c r="G20" s="26">
        <f t="shared" si="0"/>
        <v>23371.040374587374</v>
      </c>
    </row>
    <row r="21" spans="1:7" x14ac:dyDescent="0.25">
      <c r="A21">
        <v>15</v>
      </c>
      <c r="B21" s="26">
        <f t="shared" si="0"/>
        <v>26732.271453936301</v>
      </c>
      <c r="C21" s="26">
        <f t="shared" si="0"/>
        <v>26507.134820981217</v>
      </c>
      <c r="D21" s="26">
        <f t="shared" si="0"/>
        <v>26284.119157401667</v>
      </c>
      <c r="E21" s="26">
        <f t="shared" si="0"/>
        <v>26063.204080806765</v>
      </c>
      <c r="F21" s="26">
        <f t="shared" si="0"/>
        <v>25844.369399482006</v>
      </c>
      <c r="G21" s="26">
        <f t="shared" si="0"/>
        <v>25627.595110694616</v>
      </c>
    </row>
    <row r="22" spans="1:7" x14ac:dyDescent="0.25">
      <c r="A22">
        <v>16</v>
      </c>
      <c r="B22" s="26">
        <f t="shared" si="0"/>
        <v>29273.02048372526</v>
      </c>
      <c r="C22" s="26">
        <f t="shared" si="0"/>
        <v>29009.370157567319</v>
      </c>
      <c r="D22" s="26">
        <f t="shared" si="0"/>
        <v>28748.38863864214</v>
      </c>
      <c r="E22" s="26">
        <f t="shared" si="0"/>
        <v>28490.048264443045</v>
      </c>
      <c r="F22" s="26">
        <f t="shared" si="0"/>
        <v>28234.321653059207</v>
      </c>
      <c r="G22" s="26">
        <f t="shared" si="0"/>
        <v>27981.181700454479</v>
      </c>
    </row>
    <row r="23" spans="1:7" x14ac:dyDescent="0.25">
      <c r="A23">
        <v>17</v>
      </c>
      <c r="B23" s="26">
        <f t="shared" ref="B23:G38" si="1">FV($B$3-B$5,$A23,-$B$2,0,1)</f>
        <v>31935.725466944081</v>
      </c>
      <c r="C23" s="26">
        <f t="shared" si="1"/>
        <v>31629.210554972979</v>
      </c>
      <c r="D23" s="26">
        <f t="shared" si="1"/>
        <v>31326.014516019684</v>
      </c>
      <c r="E23" s="26">
        <f t="shared" si="1"/>
        <v>31026.100436342982</v>
      </c>
      <c r="F23" s="26">
        <f t="shared" si="1"/>
        <v>30729.431805793807</v>
      </c>
      <c r="G23" s="26">
        <f t="shared" si="1"/>
        <v>30435.972513574026</v>
      </c>
    </row>
    <row r="24" spans="1:7" x14ac:dyDescent="0.25">
      <c r="A24">
        <v>18</v>
      </c>
      <c r="B24" s="26">
        <f t="shared" si="1"/>
        <v>34726.240289357404</v>
      </c>
      <c r="C24" s="26">
        <f t="shared" si="1"/>
        <v>34372.183451056691</v>
      </c>
      <c r="D24" s="26">
        <f t="shared" si="1"/>
        <v>34022.21118375659</v>
      </c>
      <c r="E24" s="26">
        <f t="shared" si="1"/>
        <v>33676.274955978406</v>
      </c>
      <c r="F24" s="26">
        <f t="shared" si="1"/>
        <v>33334.32680524874</v>
      </c>
      <c r="G24" s="26">
        <f t="shared" si="1"/>
        <v>32996.319331657694</v>
      </c>
    </row>
    <row r="25" spans="1:7" x14ac:dyDescent="0.25">
      <c r="A25">
        <v>19</v>
      </c>
      <c r="B25" s="26">
        <f t="shared" si="1"/>
        <v>37650.699823246548</v>
      </c>
      <c r="C25" s="26">
        <f t="shared" si="1"/>
        <v>37244.076073256358</v>
      </c>
      <c r="D25" s="26">
        <f t="shared" si="1"/>
        <v>36842.432898209401</v>
      </c>
      <c r="E25" s="26">
        <f t="shared" si="1"/>
        <v>36445.707328997429</v>
      </c>
      <c r="F25" s="26">
        <f t="shared" si="1"/>
        <v>36053.837184679694</v>
      </c>
      <c r="G25" s="26">
        <f t="shared" si="1"/>
        <v>35666.761062918973</v>
      </c>
    </row>
    <row r="26" spans="1:7" x14ac:dyDescent="0.25">
      <c r="A26">
        <v>20</v>
      </c>
      <c r="B26" s="26">
        <f t="shared" si="1"/>
        <v>40715.533414762416</v>
      </c>
      <c r="C26" s="26">
        <f t="shared" si="1"/>
        <v>40250.947648699403</v>
      </c>
      <c r="D26" s="26">
        <f t="shared" si="1"/>
        <v>39792.384811527023</v>
      </c>
      <c r="E26" s="26">
        <f t="shared" si="1"/>
        <v>39339.764158802289</v>
      </c>
      <c r="F26" s="26">
        <f t="shared" si="1"/>
        <v>38893.006020805602</v>
      </c>
      <c r="G26" s="26">
        <f t="shared" si="1"/>
        <v>38452.031788624481</v>
      </c>
    </row>
    <row r="27" spans="1:7" x14ac:dyDescent="0.25">
      <c r="A27">
        <v>21</v>
      </c>
      <c r="B27" s="26">
        <f t="shared" si="1"/>
        <v>43927.479018671002</v>
      </c>
      <c r="C27" s="26">
        <f t="shared" si="1"/>
        <v>43399.142188188271</v>
      </c>
      <c r="D27" s="26">
        <f t="shared" si="1"/>
        <v>42878.034512857274</v>
      </c>
      <c r="E27" s="26">
        <f t="shared" si="1"/>
        <v>42364.053545948409</v>
      </c>
      <c r="F27" s="26">
        <f t="shared" si="1"/>
        <v>41857.09828572104</v>
      </c>
      <c r="G27" s="26">
        <f t="shared" si="1"/>
        <v>41357.069155535333</v>
      </c>
    </row>
    <row r="28" spans="1:7" x14ac:dyDescent="0.25">
      <c r="A28">
        <v>22</v>
      </c>
      <c r="B28" s="26">
        <f t="shared" si="1"/>
        <v>47293.598011567221</v>
      </c>
      <c r="C28" s="26">
        <f t="shared" si="1"/>
        <v>46695.301871033109</v>
      </c>
      <c r="D28" s="26">
        <f t="shared" si="1"/>
        <v>46105.624100448709</v>
      </c>
      <c r="E28" s="26">
        <f t="shared" si="1"/>
        <v>45524.435955516055</v>
      </c>
      <c r="F28" s="26">
        <f t="shared" si="1"/>
        <v>44951.610610292766</v>
      </c>
      <c r="G28" s="26">
        <f t="shared" si="1"/>
        <v>44387.023129223358</v>
      </c>
    </row>
    <row r="29" spans="1:7" x14ac:dyDescent="0.25">
      <c r="A29">
        <v>23</v>
      </c>
      <c r="B29" s="26">
        <f t="shared" si="1"/>
        <v>50821.290716122443</v>
      </c>
      <c r="C29" s="26">
        <f t="shared" si="1"/>
        <v>50146.38105897166</v>
      </c>
      <c r="D29" s="26">
        <f t="shared" si="1"/>
        <v>49481.682809069353</v>
      </c>
      <c r="E29" s="26">
        <f t="shared" si="1"/>
        <v>48827.03557351428</v>
      </c>
      <c r="F29" s="26">
        <f t="shared" si="1"/>
        <v>48182.281477145654</v>
      </c>
      <c r="G29" s="26">
        <f t="shared" si="1"/>
        <v>47547.265123779929</v>
      </c>
    </row>
    <row r="30" spans="1:7" x14ac:dyDescent="0.25">
      <c r="A30">
        <v>24</v>
      </c>
      <c r="B30" s="26">
        <f t="shared" si="1"/>
        <v>54518.312670496343</v>
      </c>
      <c r="C30" s="26">
        <f t="shared" si="1"/>
        <v>53759.660968743316</v>
      </c>
      <c r="D30" s="26">
        <f t="shared" si="1"/>
        <v>53013.040218286551</v>
      </c>
      <c r="E30" s="26">
        <f t="shared" si="1"/>
        <v>52278.252174322406</v>
      </c>
      <c r="F30" s="26">
        <f t="shared" si="1"/>
        <v>51555.101862140065</v>
      </c>
      <c r="G30" s="26">
        <f t="shared" si="1"/>
        <v>50843.397524102482</v>
      </c>
    </row>
    <row r="31" spans="1:7" x14ac:dyDescent="0.25">
      <c r="A31">
        <v>25</v>
      </c>
      <c r="B31" s="26">
        <f t="shared" si="1"/>
        <v>58392.791678680165</v>
      </c>
      <c r="C31" s="26">
        <f t="shared" si="1"/>
        <v>57542.765034274242</v>
      </c>
      <c r="D31" s="26">
        <f t="shared" si="1"/>
        <v>56706.840068327736</v>
      </c>
      <c r="E31" s="26">
        <f t="shared" si="1"/>
        <v>55884.773522166914</v>
      </c>
      <c r="F31" s="26">
        <f t="shared" si="1"/>
        <v>55076.326344074238</v>
      </c>
      <c r="G31" s="26">
        <f t="shared" si="1"/>
        <v>54281.263617638877</v>
      </c>
    </row>
    <row r="32" spans="1:7" x14ac:dyDescent="0.25">
      <c r="A32">
        <v>26</v>
      </c>
      <c r="B32" s="26">
        <f t="shared" si="1"/>
        <v>62453.245679256812</v>
      </c>
      <c r="C32" s="26">
        <f t="shared" si="1"/>
        <v>61503.67499088512</v>
      </c>
      <c r="D32" s="26">
        <f t="shared" si="1"/>
        <v>60570.554711470802</v>
      </c>
      <c r="E32" s="26">
        <f t="shared" si="1"/>
        <v>59653.588330664403</v>
      </c>
      <c r="F32" s="26">
        <f t="shared" si="1"/>
        <v>58752.4847032135</v>
      </c>
      <c r="G32" s="26">
        <f t="shared" si="1"/>
        <v>57866.95795319735</v>
      </c>
    </row>
    <row r="33" spans="1:7" x14ac:dyDescent="0.25">
      <c r="A33">
        <v>27</v>
      </c>
      <c r="B33" s="26">
        <f t="shared" si="1"/>
        <v>66708.60147186114</v>
      </c>
      <c r="C33" s="26">
        <f t="shared" si="1"/>
        <v>65650.747715456702</v>
      </c>
      <c r="D33" s="26">
        <f t="shared" si="1"/>
        <v>64612.000228198493</v>
      </c>
      <c r="E33" s="26">
        <f t="shared" si="1"/>
        <v>63591.999805544307</v>
      </c>
      <c r="F33" s="26">
        <f t="shared" si="1"/>
        <v>62590.394030154901</v>
      </c>
      <c r="G33" s="26">
        <f t="shared" si="1"/>
        <v>61606.837145184822</v>
      </c>
    </row>
    <row r="34" spans="1:7" x14ac:dyDescent="0.25">
      <c r="A34">
        <v>28</v>
      </c>
      <c r="B34" s="26">
        <f t="shared" si="1"/>
        <v>71168.214342510502</v>
      </c>
      <c r="C34" s="26">
        <f t="shared" si="1"/>
        <v>69992.732858083167</v>
      </c>
      <c r="D34" s="26">
        <f t="shared" si="1"/>
        <v>68839.352238695603</v>
      </c>
      <c r="E34" s="26">
        <f t="shared" si="1"/>
        <v>67707.639796793766</v>
      </c>
      <c r="F34" s="26">
        <f t="shared" si="1"/>
        <v>66597.171367481715</v>
      </c>
      <c r="G34" s="26">
        <f t="shared" si="1"/>
        <v>65507.531142427753</v>
      </c>
    </row>
    <row r="35" spans="1:7" x14ac:dyDescent="0.25">
      <c r="A35">
        <v>29</v>
      </c>
      <c r="B35" s="26">
        <f t="shared" si="1"/>
        <v>75841.888630950998</v>
      </c>
      <c r="C35" s="26">
        <f t="shared" si="1"/>
        <v>74538.791302413068</v>
      </c>
      <c r="D35" s="26">
        <f t="shared" si="1"/>
        <v>73261.162441675609</v>
      </c>
      <c r="E35" s="26">
        <f t="shared" si="1"/>
        <v>72008.483587649505</v>
      </c>
      <c r="F35" s="26">
        <f t="shared" si="1"/>
        <v>70780.246907650901</v>
      </c>
      <c r="G35" s="26">
        <f t="shared" si="1"/>
        <v>69575.954981552146</v>
      </c>
    </row>
    <row r="36" spans="1:7" x14ac:dyDescent="0.25">
      <c r="A36">
        <v>30</v>
      </c>
      <c r="B36" s="26">
        <f t="shared" si="1"/>
        <v>80739.899285236679</v>
      </c>
      <c r="C36" s="26">
        <f t="shared" si="1"/>
        <v>79298.514493626455</v>
      </c>
      <c r="D36" s="26">
        <f t="shared" si="1"/>
        <v>77886.375913992699</v>
      </c>
      <c r="E36" s="26">
        <f t="shared" si="1"/>
        <v>76502.865349093699</v>
      </c>
      <c r="F36" s="26">
        <f t="shared" si="1"/>
        <v>75147.377771587548</v>
      </c>
      <c r="G36" s="26">
        <f t="shared" si="1"/>
        <v>73819.321045758887</v>
      </c>
    </row>
    <row r="37" spans="1:7" x14ac:dyDescent="0.25">
      <c r="A37">
        <v>31</v>
      </c>
      <c r="B37" s="26">
        <f t="shared" si="1"/>
        <v>85873.014450928022</v>
      </c>
      <c r="C37" s="26">
        <f t="shared" si="1"/>
        <v>84281.944674826882</v>
      </c>
      <c r="D37" s="26">
        <f t="shared" si="1"/>
        <v>82724.349206036379</v>
      </c>
      <c r="E37" s="26">
        <f t="shared" si="1"/>
        <v>81199.494289802926</v>
      </c>
      <c r="F37" s="26">
        <f t="shared" si="1"/>
        <v>79706.662393537408</v>
      </c>
      <c r="G37" s="26">
        <f t="shared" si="1"/>
        <v>78245.151850726499</v>
      </c>
    </row>
    <row r="38" spans="1:7" x14ac:dyDescent="0.25">
      <c r="A38">
        <v>32</v>
      </c>
      <c r="B38" s="26">
        <f t="shared" si="1"/>
        <v>91252.519144572623</v>
      </c>
      <c r="C38" s="26">
        <f t="shared" si="1"/>
        <v>89499.596074543733</v>
      </c>
      <c r="D38" s="26">
        <f t="shared" si="1"/>
        <v>87784.869269514034</v>
      </c>
      <c r="E38" s="26">
        <f t="shared" si="1"/>
        <v>86107.471532844007</v>
      </c>
      <c r="F38" s="26">
        <f t="shared" si="1"/>
        <v>84466.555538853048</v>
      </c>
      <c r="G38" s="26">
        <f t="shared" si="1"/>
        <v>82861.293380307747</v>
      </c>
    </row>
    <row r="39" spans="1:7" x14ac:dyDescent="0.25">
      <c r="A39">
        <v>33</v>
      </c>
      <c r="B39" s="26">
        <f t="shared" ref="B39:G46" si="2">FV($B$3-B$5,$A39,-$B$2,0,1)</f>
        <v>96890.240063512116</v>
      </c>
      <c r="C39" s="26">
        <f t="shared" si="2"/>
        <v>94962.477090047309</v>
      </c>
      <c r="D39" s="26">
        <f t="shared" si="2"/>
        <v>93078.173255911694</v>
      </c>
      <c r="E39" s="26">
        <f t="shared" si="2"/>
        <v>91236.307751821951</v>
      </c>
      <c r="F39" s="26">
        <f t="shared" si="2"/>
        <v>89435.883982562606</v>
      </c>
      <c r="G39" s="26">
        <f t="shared" si="2"/>
        <v>87675.928995660972</v>
      </c>
    </row>
    <row r="40" spans="1:7" x14ac:dyDescent="0.25">
      <c r="A40">
        <v>34</v>
      </c>
      <c r="B40" s="26">
        <f t="shared" si="2"/>
        <v>102798.57158656071</v>
      </c>
      <c r="C40" s="26">
        <f t="shared" si="2"/>
        <v>100682.11351327949</v>
      </c>
      <c r="D40" s="26">
        <f t="shared" si="2"/>
        <v>98614.969225683613</v>
      </c>
      <c r="E40" s="26">
        <f t="shared" si="2"/>
        <v>96595.941600653925</v>
      </c>
      <c r="F40" s="26">
        <f t="shared" si="2"/>
        <v>94623.862877795356</v>
      </c>
      <c r="G40" s="26">
        <f t="shared" si="2"/>
        <v>92697.593942474385</v>
      </c>
    </row>
    <row r="41" spans="1:7" x14ac:dyDescent="0.25">
      <c r="A41">
        <v>35</v>
      </c>
      <c r="B41" s="26">
        <f t="shared" si="2"/>
        <v>108990.50302271561</v>
      </c>
      <c r="C41" s="26">
        <f t="shared" si="2"/>
        <v>106670.57284840359</v>
      </c>
      <c r="D41" s="26">
        <f t="shared" si="2"/>
        <v>104406.45781006508</v>
      </c>
      <c r="E41" s="26">
        <f t="shared" si="2"/>
        <v>102196.75897268337</v>
      </c>
      <c r="F41" s="26">
        <f t="shared" si="2"/>
        <v>100040.11284441834</v>
      </c>
      <c r="G41" s="26">
        <f t="shared" si="2"/>
        <v>97935.190482000762</v>
      </c>
    </row>
    <row r="42" spans="1:7" x14ac:dyDescent="0.25">
      <c r="A42">
        <v>36</v>
      </c>
      <c r="B42" s="26">
        <f t="shared" si="2"/>
        <v>115479.647167806</v>
      </c>
      <c r="C42" s="26">
        <f t="shared" si="2"/>
        <v>112940.48977227858</v>
      </c>
      <c r="D42" s="26">
        <f t="shared" si="2"/>
        <v>110464.35486932809</v>
      </c>
      <c r="E42" s="26">
        <f t="shared" si="2"/>
        <v>108049.61312645407</v>
      </c>
      <c r="F42" s="26">
        <f t="shared" si="2"/>
        <v>105694.67780957276</v>
      </c>
      <c r="G42" s="26">
        <f t="shared" si="2"/>
        <v>103398.0036727268</v>
      </c>
    </row>
    <row r="43" spans="1:7" x14ac:dyDescent="0.25">
      <c r="A43">
        <v>37</v>
      </c>
      <c r="B43" s="26">
        <f t="shared" si="2"/>
        <v>122280.2702318607</v>
      </c>
      <c r="C43" s="26">
        <f t="shared" si="2"/>
        <v>119505.09279157566</v>
      </c>
      <c r="D43" s="26">
        <f t="shared" si="2"/>
        <v>116800.91519331717</v>
      </c>
      <c r="E43" s="26">
        <f t="shared" si="2"/>
        <v>114165.84571714452</v>
      </c>
      <c r="F43" s="26">
        <f t="shared" si="2"/>
        <v>111598.04363319394</v>
      </c>
      <c r="G43" s="26">
        <f t="shared" si="2"/>
        <v>109095.71783065403</v>
      </c>
    </row>
    <row r="44" spans="1:7" x14ac:dyDescent="0.25">
      <c r="A44">
        <v>38</v>
      </c>
      <c r="B44" s="26">
        <f t="shared" si="2"/>
        <v>129407.32320299004</v>
      </c>
      <c r="C44" s="26">
        <f t="shared" si="2"/>
        <v>126378.23215277969</v>
      </c>
      <c r="D44" s="26">
        <f t="shared" si="2"/>
        <v>123428.95729220979</v>
      </c>
      <c r="E44" s="26">
        <f t="shared" si="2"/>
        <v>120557.30877441599</v>
      </c>
      <c r="F44" s="26">
        <f t="shared" si="2"/>
        <v>117761.15755305451</v>
      </c>
      <c r="G44" s="26">
        <f t="shared" si="2"/>
        <v>115038.43369737217</v>
      </c>
    </row>
    <row r="45" spans="1:7" x14ac:dyDescent="0.25">
      <c r="A45">
        <v>39</v>
      </c>
      <c r="B45" s="26">
        <f t="shared" si="2"/>
        <v>136876.47471673356</v>
      </c>
      <c r="C45" s="26">
        <f t="shared" si="2"/>
        <v>133574.40906396031</v>
      </c>
      <c r="D45" s="26">
        <f t="shared" si="2"/>
        <v>130361.88932765143</v>
      </c>
      <c r="E45" s="26">
        <f t="shared" si="2"/>
        <v>127236.38766926472</v>
      </c>
      <c r="F45" s="26">
        <f t="shared" si="2"/>
        <v>124195.44848538893</v>
      </c>
      <c r="G45" s="26">
        <f t="shared" si="2"/>
        <v>121236.68634635911</v>
      </c>
    </row>
    <row r="46" spans="1:7" x14ac:dyDescent="0.25">
      <c r="A46">
        <v>40</v>
      </c>
      <c r="B46" s="26">
        <f t="shared" si="2"/>
        <v>144704.1455031368</v>
      </c>
      <c r="C46" s="26">
        <f t="shared" si="2"/>
        <v>141108.80628996642</v>
      </c>
      <c r="D46" s="26">
        <f t="shared" si="2"/>
        <v>137613.7362367234</v>
      </c>
      <c r="E46" s="26">
        <f t="shared" si="2"/>
        <v>134216.0251143816</v>
      </c>
      <c r="F46" s="26">
        <f t="shared" si="2"/>
        <v>130912.84821874599</v>
      </c>
      <c r="G46" s="26">
        <f t="shared" si="2"/>
        <v>127701.46385925257</v>
      </c>
    </row>
  </sheetData>
  <mergeCells count="2">
    <mergeCell ref="B6:G6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workbookViewId="0">
      <selection activeCell="A14" sqref="A14"/>
    </sheetView>
  </sheetViews>
  <sheetFormatPr baseColWidth="10" defaultColWidth="9.140625" defaultRowHeight="15" x14ac:dyDescent="0.25"/>
  <cols>
    <col min="1" max="1" width="24" bestFit="1" customWidth="1"/>
    <col min="2" max="2" width="22.5703125" bestFit="1" customWidth="1"/>
    <col min="3" max="3" width="13.5703125" bestFit="1" customWidth="1"/>
    <col min="4" max="4" width="19.28515625" bestFit="1" customWidth="1"/>
    <col min="5" max="5" width="16.42578125" bestFit="1" customWidth="1"/>
    <col min="6" max="6" width="19.85546875" bestFit="1" customWidth="1"/>
    <col min="7" max="7" width="40.140625" bestFit="1" customWidth="1"/>
    <col min="8" max="8" width="24.85546875" bestFit="1" customWidth="1"/>
    <col min="9" max="9" width="23" bestFit="1" customWidth="1"/>
    <col min="10" max="10" width="20.140625" bestFit="1" customWidth="1"/>
    <col min="11" max="11" width="13.28515625" bestFit="1" customWidth="1"/>
    <col min="12" max="12" width="13" bestFit="1" customWidth="1"/>
    <col min="13" max="13" width="18.28515625" bestFit="1" customWidth="1"/>
    <col min="14" max="14" width="17.28515625" bestFit="1" customWidth="1"/>
    <col min="15" max="16" width="13.5703125" bestFit="1" customWidth="1"/>
    <col min="17" max="17" width="22" bestFit="1" customWidth="1"/>
    <col min="18" max="18" width="22.140625" bestFit="1" customWidth="1"/>
    <col min="19" max="19" width="25.28515625" style="12" bestFit="1" customWidth="1"/>
    <col min="20" max="20" width="19.85546875" style="12" bestFit="1" customWidth="1"/>
    <col min="21" max="21" width="40.140625" style="12" bestFit="1" customWidth="1"/>
    <col min="22" max="22" width="24.85546875" style="12" bestFit="1" customWidth="1"/>
    <col min="23" max="23" width="33.7109375" style="12" bestFit="1" customWidth="1"/>
    <col min="24" max="24" width="26.5703125" style="12" bestFit="1" customWidth="1"/>
    <col min="25" max="25" width="24.85546875" style="12" bestFit="1" customWidth="1"/>
    <col min="26" max="26" width="23" style="12" bestFit="1" customWidth="1"/>
    <col min="27" max="27" width="20.140625" style="12" bestFit="1" customWidth="1"/>
    <col min="28" max="28" width="13.28515625" style="12" bestFit="1" customWidth="1"/>
    <col min="29" max="29" width="12" style="12" bestFit="1" customWidth="1"/>
    <col min="30" max="30" width="18.28515625" style="12" bestFit="1" customWidth="1"/>
    <col min="31" max="31" width="17.28515625" style="12" bestFit="1" customWidth="1"/>
    <col min="32" max="33" width="13.5703125" style="12" bestFit="1" customWidth="1"/>
    <col min="34" max="34" width="27.140625" style="12" bestFit="1" customWidth="1"/>
    <col min="35" max="35" width="16.42578125" style="12" bestFit="1" customWidth="1"/>
    <col min="36" max="36" width="19.85546875" style="12" bestFit="1" customWidth="1"/>
    <col min="37" max="37" width="80.85546875" style="12" bestFit="1" customWidth="1"/>
    <col min="38" max="38" width="24.85546875" style="12" bestFit="1" customWidth="1"/>
    <col min="39" max="39" width="23" style="12" bestFit="1" customWidth="1"/>
    <col min="40" max="40" width="20.7109375" style="12" bestFit="1" customWidth="1"/>
    <col min="41" max="41" width="36" style="12" bestFit="1" customWidth="1"/>
    <col min="42" max="42" width="34.42578125" style="12" bestFit="1" customWidth="1"/>
    <col min="43" max="43" width="48.5703125" style="12" bestFit="1" customWidth="1"/>
    <col min="44" max="44" width="13.28515625" style="12" bestFit="1" customWidth="1"/>
    <col min="45" max="45" width="45.85546875" style="12" bestFit="1" customWidth="1"/>
    <col min="46" max="46" width="12" style="12" bestFit="1" customWidth="1"/>
    <col min="47" max="47" width="18.28515625" style="12" bestFit="1" customWidth="1"/>
    <col min="48" max="48" width="17.28515625" bestFit="1" customWidth="1"/>
    <col min="49" max="49" width="18.28515625" bestFit="1" customWidth="1"/>
    <col min="50" max="50" width="17.28515625" bestFit="1" customWidth="1"/>
  </cols>
  <sheetData>
    <row r="1" spans="1:50" x14ac:dyDescent="0.25">
      <c r="A1" s="1" t="s">
        <v>8</v>
      </c>
      <c r="B1" s="20">
        <f>Ergebnisse!B33</f>
        <v>0.05</v>
      </c>
      <c r="C1" s="10"/>
      <c r="E1" s="32" t="s">
        <v>23</v>
      </c>
      <c r="F1" s="32"/>
      <c r="G1" s="32" t="s">
        <v>33</v>
      </c>
      <c r="H1" s="32"/>
      <c r="S1"/>
      <c r="T1"/>
      <c r="U1"/>
      <c r="AV1" s="12"/>
      <c r="AW1" s="12"/>
      <c r="AX1" s="12"/>
    </row>
    <row r="2" spans="1:50" x14ac:dyDescent="0.25">
      <c r="A2" s="1" t="s">
        <v>0</v>
      </c>
      <c r="B2" s="20">
        <f>Ergebnisse!B34</f>
        <v>0.02</v>
      </c>
      <c r="C2" s="10"/>
      <c r="D2" s="21" t="s">
        <v>29</v>
      </c>
      <c r="E2" s="21">
        <f>Ergebnisse!B68</f>
        <v>40</v>
      </c>
      <c r="F2" s="21">
        <f>Ergebnisse!C68</f>
        <v>1</v>
      </c>
      <c r="G2" s="21">
        <f>Ergebnisse!D68</f>
        <v>40</v>
      </c>
      <c r="H2" s="21">
        <f>Ergebnisse!E68</f>
        <v>1</v>
      </c>
      <c r="S2"/>
      <c r="T2"/>
      <c r="U2"/>
      <c r="AV2" s="12"/>
      <c r="AW2" s="12"/>
      <c r="AX2" s="12"/>
    </row>
    <row r="3" spans="1:50" x14ac:dyDescent="0.25">
      <c r="A3" s="1" t="s">
        <v>1</v>
      </c>
      <c r="B3" s="20">
        <f>Ergebnisse!B35</f>
        <v>0.02</v>
      </c>
      <c r="C3" s="10"/>
      <c r="D3" s="7" t="s">
        <v>45</v>
      </c>
      <c r="E3" s="18">
        <f>VLOOKUP(E2,A10:AV49,10)</f>
        <v>202941.86003741168</v>
      </c>
      <c r="F3" s="18">
        <f>VLOOKUP(F2,A10:AV49,10)</f>
        <v>1260</v>
      </c>
      <c r="G3" s="18">
        <f>VLOOKUP(G2,A10:AV49,14)</f>
        <v>166413.20557566592</v>
      </c>
      <c r="H3" s="18">
        <f>VLOOKUP(H2,A10:AV49,14)</f>
        <v>1243.2</v>
      </c>
      <c r="S3"/>
      <c r="T3"/>
      <c r="U3"/>
      <c r="AV3" s="12"/>
      <c r="AW3" s="12"/>
      <c r="AX3" s="12"/>
    </row>
    <row r="4" spans="1:50" x14ac:dyDescent="0.25">
      <c r="A4" s="1" t="s">
        <v>5</v>
      </c>
      <c r="B4" s="20">
        <f>Ergebnisse!B36</f>
        <v>0.28000000000000003</v>
      </c>
      <c r="C4" s="10"/>
      <c r="D4" s="4" t="s">
        <v>46</v>
      </c>
      <c r="E4" s="13">
        <f>VLOOKUP(E2,A10:AV49,27)</f>
        <v>177427.07171573836</v>
      </c>
      <c r="F4" s="13">
        <f>VLOOKUP(H2,A10:AV49,27)</f>
        <v>1252.9440000000002</v>
      </c>
      <c r="G4" s="13">
        <f>VLOOKUP(G2,A10:AV49,31)</f>
        <v>148042.55798406113</v>
      </c>
      <c r="H4" s="13">
        <f>VLOOKUP(H2,A10:AV49,31)</f>
        <v>1238.1196800000002</v>
      </c>
      <c r="S4"/>
      <c r="T4"/>
      <c r="U4"/>
      <c r="AV4" s="12"/>
      <c r="AW4" s="12"/>
      <c r="AX4" s="12"/>
    </row>
    <row r="5" spans="1:50" x14ac:dyDescent="0.25">
      <c r="A5" s="11" t="s">
        <v>6</v>
      </c>
      <c r="B5" s="20">
        <f>Ergebnisse!B37</f>
        <v>0</v>
      </c>
      <c r="D5" s="14" t="s">
        <v>41</v>
      </c>
      <c r="E5" s="15">
        <f>VLOOKUP(E2,A10:AV49,40)</f>
        <v>178426.25876482151</v>
      </c>
      <c r="F5" s="15">
        <f>VLOOKUP(H2,A10:AV49,40)</f>
        <v>1260</v>
      </c>
      <c r="G5" s="15">
        <f>VLOOKUP(G2,A10:AV49,48)</f>
        <v>159111.86850601278</v>
      </c>
      <c r="H5" s="15">
        <f>VLOOKUP(H2,A10:AV49,48)</f>
        <v>1250.2560000000001</v>
      </c>
      <c r="S5"/>
      <c r="T5"/>
      <c r="AV5" s="12"/>
      <c r="AW5" s="12"/>
    </row>
    <row r="6" spans="1:50" x14ac:dyDescent="0.25">
      <c r="A6" s="11" t="s">
        <v>7</v>
      </c>
      <c r="B6" s="2">
        <f>Ergebnisse!B38</f>
        <v>100</v>
      </c>
    </row>
    <row r="7" spans="1:50" x14ac:dyDescent="0.25">
      <c r="A7" s="9"/>
      <c r="B7" s="10"/>
    </row>
    <row r="8" spans="1:50" x14ac:dyDescent="0.25">
      <c r="C8" s="35" t="s">
        <v>45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9" t="s">
        <v>46</v>
      </c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1"/>
      <c r="AF8" s="38" t="s">
        <v>41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</row>
    <row r="9" spans="1:50" x14ac:dyDescent="0.25">
      <c r="A9" s="1" t="s">
        <v>4</v>
      </c>
      <c r="B9" s="1" t="s">
        <v>9</v>
      </c>
      <c r="C9" s="7" t="s">
        <v>11</v>
      </c>
      <c r="D9" s="7" t="s">
        <v>12</v>
      </c>
      <c r="E9" s="7" t="s">
        <v>2</v>
      </c>
      <c r="F9" s="7" t="s">
        <v>3</v>
      </c>
      <c r="G9" s="7" t="s">
        <v>10</v>
      </c>
      <c r="H9" s="7" t="s">
        <v>15</v>
      </c>
      <c r="I9" s="7" t="s">
        <v>16</v>
      </c>
      <c r="J9" s="7" t="s">
        <v>13</v>
      </c>
      <c r="K9" s="7" t="s">
        <v>25</v>
      </c>
      <c r="L9" s="7" t="s">
        <v>26</v>
      </c>
      <c r="M9" s="7" t="s">
        <v>5</v>
      </c>
      <c r="N9" s="7" t="s">
        <v>27</v>
      </c>
      <c r="O9" s="4" t="s">
        <v>11</v>
      </c>
      <c r="P9" s="4" t="s">
        <v>12</v>
      </c>
      <c r="Q9" s="4" t="s">
        <v>19</v>
      </c>
      <c r="R9" s="4" t="s">
        <v>14</v>
      </c>
      <c r="S9" s="4" t="s">
        <v>32</v>
      </c>
      <c r="T9" s="4" t="s">
        <v>3</v>
      </c>
      <c r="U9" s="4" t="s">
        <v>10</v>
      </c>
      <c r="V9" s="4" t="s">
        <v>15</v>
      </c>
      <c r="W9" s="4" t="s">
        <v>18</v>
      </c>
      <c r="X9" s="4" t="s">
        <v>28</v>
      </c>
      <c r="Y9" s="27" t="s">
        <v>17</v>
      </c>
      <c r="Z9" s="4" t="s">
        <v>16</v>
      </c>
      <c r="AA9" s="4" t="s">
        <v>13</v>
      </c>
      <c r="AB9" s="4" t="s">
        <v>25</v>
      </c>
      <c r="AC9" s="4" t="s">
        <v>26</v>
      </c>
      <c r="AD9" s="4" t="s">
        <v>5</v>
      </c>
      <c r="AE9" s="4" t="s">
        <v>27</v>
      </c>
      <c r="AF9" s="14" t="s">
        <v>11</v>
      </c>
      <c r="AG9" s="14" t="s">
        <v>12</v>
      </c>
      <c r="AH9" s="14" t="s">
        <v>20</v>
      </c>
      <c r="AI9" s="14" t="s">
        <v>2</v>
      </c>
      <c r="AJ9" s="14" t="s">
        <v>3</v>
      </c>
      <c r="AK9" s="14" t="s">
        <v>21</v>
      </c>
      <c r="AL9" s="14" t="s">
        <v>15</v>
      </c>
      <c r="AM9" s="14" t="s">
        <v>16</v>
      </c>
      <c r="AN9" s="14" t="s">
        <v>23</v>
      </c>
      <c r="AO9" s="14" t="s">
        <v>24</v>
      </c>
      <c r="AP9" s="14" t="s">
        <v>30</v>
      </c>
      <c r="AQ9" s="14" t="s">
        <v>22</v>
      </c>
      <c r="AR9" s="14" t="s">
        <v>25</v>
      </c>
      <c r="AS9" s="14" t="s">
        <v>31</v>
      </c>
      <c r="AT9" s="14" t="s">
        <v>26</v>
      </c>
      <c r="AU9" s="14" t="s">
        <v>5</v>
      </c>
      <c r="AV9" s="14" t="s">
        <v>27</v>
      </c>
    </row>
    <row r="10" spans="1:50" x14ac:dyDescent="0.25">
      <c r="A10" s="1">
        <v>1</v>
      </c>
      <c r="B10" s="2">
        <f>12*B6</f>
        <v>1200</v>
      </c>
      <c r="C10" s="18">
        <v>100</v>
      </c>
      <c r="D10" s="18">
        <f t="shared" ref="D10:D49" si="0">(1+$B$1)*C10</f>
        <v>105</v>
      </c>
      <c r="E10" s="8">
        <f t="shared" ref="E10:E49" si="1">B10</f>
        <v>1200</v>
      </c>
      <c r="F10" s="8">
        <f>E10</f>
        <v>1200</v>
      </c>
      <c r="G10" s="8">
        <f t="shared" ref="G10:G49" si="2">(1-$B$5)*E10</f>
        <v>1200</v>
      </c>
      <c r="H10" s="19">
        <f>G10/C10</f>
        <v>12</v>
      </c>
      <c r="I10" s="19">
        <f>H10</f>
        <v>12</v>
      </c>
      <c r="J10" s="8">
        <f t="shared" ref="J10:J49" si="3">I10*D10</f>
        <v>1260</v>
      </c>
      <c r="K10" s="8">
        <f>(1-$B$5)*J10</f>
        <v>1260</v>
      </c>
      <c r="L10" s="8">
        <f t="shared" ref="L10:L49" si="4">IF(K10-F10&gt;0,K10-F10,0)</f>
        <v>60</v>
      </c>
      <c r="M10" s="8">
        <f>$B$4*L10</f>
        <v>16.8</v>
      </c>
      <c r="N10" s="8">
        <f>K10-M10</f>
        <v>1243.2</v>
      </c>
      <c r="O10" s="13">
        <v>100</v>
      </c>
      <c r="P10" s="13">
        <f>(1+$B$1)*O10</f>
        <v>105</v>
      </c>
      <c r="Q10" s="13">
        <f>$B$2*P10</f>
        <v>2.1</v>
      </c>
      <c r="R10" s="13">
        <f>P10-Q10</f>
        <v>102.9</v>
      </c>
      <c r="S10" s="13">
        <f>B10</f>
        <v>1200</v>
      </c>
      <c r="T10" s="13">
        <f>S10</f>
        <v>1200</v>
      </c>
      <c r="U10" s="5">
        <f>(1-$B$5)*S10</f>
        <v>1200</v>
      </c>
      <c r="V10" s="6">
        <f t="shared" ref="V10:V49" si="5">U10/O10</f>
        <v>12</v>
      </c>
      <c r="W10" s="5">
        <f>V10*Q10</f>
        <v>25.200000000000003</v>
      </c>
      <c r="X10" s="5">
        <f t="shared" ref="X10:X49" si="6">W10*$B$4</f>
        <v>7.0560000000000018</v>
      </c>
      <c r="Y10" s="6">
        <f t="shared" ref="Y10:Y49" si="7">(1-$B$5)*(W10-X10)/R10</f>
        <v>0.1763265306122449</v>
      </c>
      <c r="Z10" s="6">
        <f>V10+Y10</f>
        <v>12.176326530612245</v>
      </c>
      <c r="AA10" s="13">
        <f>Z10*R10</f>
        <v>1252.9440000000002</v>
      </c>
      <c r="AB10" s="13">
        <f>(1-$B$5)*AA10</f>
        <v>1252.9440000000002</v>
      </c>
      <c r="AC10" s="13">
        <f t="shared" ref="AC10:AC49" si="8">IF(AB10-T10&gt;0,AB10-T10,0)</f>
        <v>52.944000000000187</v>
      </c>
      <c r="AD10" s="13">
        <f>$B$4*AC10</f>
        <v>14.824320000000053</v>
      </c>
      <c r="AE10" s="13">
        <f>AB10-AD10</f>
        <v>1238.1196800000002</v>
      </c>
      <c r="AF10" s="15">
        <v>100</v>
      </c>
      <c r="AG10" s="15">
        <f>(1+$B$1)*AF10</f>
        <v>105</v>
      </c>
      <c r="AH10" s="15">
        <f>$B$2*AG10</f>
        <v>2.1</v>
      </c>
      <c r="AI10" s="15">
        <f>B10</f>
        <v>1200</v>
      </c>
      <c r="AJ10" s="15">
        <f>AI10</f>
        <v>1200</v>
      </c>
      <c r="AK10" s="16">
        <f>(1-$B$5)*AI10</f>
        <v>1200</v>
      </c>
      <c r="AL10" s="17">
        <f t="shared" ref="AL10:AL49" si="9">AK10/AF10</f>
        <v>12</v>
      </c>
      <c r="AM10" s="17">
        <f>AL10</f>
        <v>12</v>
      </c>
      <c r="AN10" s="16">
        <f>AM10*AG10</f>
        <v>1260</v>
      </c>
      <c r="AO10" s="16">
        <f>AM10*AH10</f>
        <v>25.200000000000003</v>
      </c>
      <c r="AP10" s="16">
        <f>AO10</f>
        <v>25.200000000000003</v>
      </c>
      <c r="AQ10" s="16">
        <f>AO10*$B$4</f>
        <v>7.0560000000000018</v>
      </c>
      <c r="AR10" s="16">
        <f>(1-$B$5)*AN10</f>
        <v>1260</v>
      </c>
      <c r="AS10" s="16">
        <f>AR10-AP10</f>
        <v>1234.8</v>
      </c>
      <c r="AT10" s="15">
        <f>IF(AS10-AJ10&gt;0,AS10-AJ10,0)</f>
        <v>34.799999999999955</v>
      </c>
      <c r="AU10" s="16">
        <f>$B$4*AT10</f>
        <v>9.7439999999999873</v>
      </c>
      <c r="AV10" s="16">
        <f>AR10-AU10</f>
        <v>1250.2560000000001</v>
      </c>
    </row>
    <row r="11" spans="1:50" x14ac:dyDescent="0.25">
      <c r="A11" s="1">
        <v>2</v>
      </c>
      <c r="B11" s="3">
        <f>(1+$B$3)*B10</f>
        <v>1224</v>
      </c>
      <c r="C11" s="8">
        <f t="shared" ref="C11:C49" si="10">D10</f>
        <v>105</v>
      </c>
      <c r="D11" s="18">
        <f t="shared" si="0"/>
        <v>110.25</v>
      </c>
      <c r="E11" s="8">
        <f t="shared" si="1"/>
        <v>1224</v>
      </c>
      <c r="F11" s="8">
        <f>F10+E11</f>
        <v>2424</v>
      </c>
      <c r="G11" s="8">
        <f t="shared" si="2"/>
        <v>1224</v>
      </c>
      <c r="H11" s="19">
        <f t="shared" ref="H11:H49" si="11">G11/C11</f>
        <v>11.657142857142857</v>
      </c>
      <c r="I11" s="7">
        <f>I10+H11</f>
        <v>23.657142857142858</v>
      </c>
      <c r="J11" s="8">
        <f t="shared" si="3"/>
        <v>2608.2000000000003</v>
      </c>
      <c r="K11" s="8">
        <f t="shared" ref="K11:K49" si="12">(1-$B$5)*J11</f>
        <v>2608.2000000000003</v>
      </c>
      <c r="L11" s="8">
        <f t="shared" si="4"/>
        <v>184.20000000000027</v>
      </c>
      <c r="M11" s="8">
        <f t="shared" ref="M11:M49" si="13">$B$4*L11</f>
        <v>51.576000000000079</v>
      </c>
      <c r="N11" s="8">
        <f t="shared" ref="N11:N49" si="14">K11-M11</f>
        <v>2556.6240000000003</v>
      </c>
      <c r="O11" s="5">
        <f>R10</f>
        <v>102.9</v>
      </c>
      <c r="P11" s="13">
        <f t="shared" ref="P11:P49" si="15">(1+$B$1)*O11</f>
        <v>108.04500000000002</v>
      </c>
      <c r="Q11" s="13">
        <f t="shared" ref="Q11:Q49" si="16">$B$2*P11</f>
        <v>2.1609000000000003</v>
      </c>
      <c r="R11" s="13">
        <f t="shared" ref="R11:R49" si="17">P11-Q11</f>
        <v>105.88410000000002</v>
      </c>
      <c r="S11" s="13">
        <f>B11</f>
        <v>1224</v>
      </c>
      <c r="T11" s="13">
        <f>T10+S11</f>
        <v>2424</v>
      </c>
      <c r="U11" s="5">
        <f t="shared" ref="U11:U49" si="18">(1-$B$5)*S11</f>
        <v>1224</v>
      </c>
      <c r="V11" s="6">
        <f t="shared" si="5"/>
        <v>11.895043731778426</v>
      </c>
      <c r="W11" s="5">
        <f>(Z10+V11)*Q11</f>
        <v>52.015824000000009</v>
      </c>
      <c r="X11" s="5">
        <f t="shared" si="6"/>
        <v>14.564430720000004</v>
      </c>
      <c r="Y11" s="6">
        <f t="shared" si="7"/>
        <v>0.3537017671208425</v>
      </c>
      <c r="Z11" s="6">
        <f>V11+Z10+Y11</f>
        <v>24.425072029511515</v>
      </c>
      <c r="AA11" s="13">
        <f t="shared" ref="AA11:AA49" si="19">Z11*R11</f>
        <v>2586.2267692800006</v>
      </c>
      <c r="AB11" s="13">
        <f t="shared" ref="AB11:AB49" si="20">(1-$B$5)*AA11</f>
        <v>2586.2267692800006</v>
      </c>
      <c r="AC11" s="13">
        <f t="shared" si="8"/>
        <v>162.22676928000055</v>
      </c>
      <c r="AD11" s="13">
        <f t="shared" ref="AD11:AD49" si="21">$B$4*AC11</f>
        <v>45.423495398400156</v>
      </c>
      <c r="AE11" s="13">
        <f t="shared" ref="AE11:AE49" si="22">AB11-AD11</f>
        <v>2540.8032738816005</v>
      </c>
      <c r="AF11" s="16">
        <f>AG10</f>
        <v>105</v>
      </c>
      <c r="AG11" s="15">
        <f t="shared" ref="AG11:AG49" si="23">(1+$B$1)*AF11</f>
        <v>110.25</v>
      </c>
      <c r="AH11" s="15">
        <f t="shared" ref="AH11:AH49" si="24">$B$2*AG11</f>
        <v>2.2050000000000001</v>
      </c>
      <c r="AI11" s="15">
        <f t="shared" ref="AI11:AI49" si="25">B11-AQ10</f>
        <v>1216.944</v>
      </c>
      <c r="AJ11" s="15">
        <f>AJ10+AI11</f>
        <v>2416.944</v>
      </c>
      <c r="AK11" s="16">
        <f t="shared" ref="AK11:AK49" si="26">(1-$B$5)*AI11</f>
        <v>1216.944</v>
      </c>
      <c r="AL11" s="17">
        <f t="shared" si="9"/>
        <v>11.589942857142857</v>
      </c>
      <c r="AM11" s="17">
        <f>AM10+AL11</f>
        <v>23.589942857142859</v>
      </c>
      <c r="AN11" s="16">
        <f t="shared" ref="AN11:AN49" si="27">AM11*AG11</f>
        <v>2600.7912000000001</v>
      </c>
      <c r="AO11" s="16">
        <f t="shared" ref="AO11:AO49" si="28">AM11*AH11</f>
        <v>52.015824000000002</v>
      </c>
      <c r="AP11" s="16">
        <f>AP10+AO11</f>
        <v>77.215823999999998</v>
      </c>
      <c r="AQ11" s="16">
        <f t="shared" ref="AQ11:AQ49" si="29">AO11*$B$4</f>
        <v>14.564430720000002</v>
      </c>
      <c r="AR11" s="16">
        <f t="shared" ref="AR11:AR49" si="30">(1-$B$5)*AN11</f>
        <v>2600.7912000000001</v>
      </c>
      <c r="AS11" s="16">
        <f t="shared" ref="AS11:AS49" si="31">AR11-AP11</f>
        <v>2523.5753760000002</v>
      </c>
      <c r="AT11" s="15">
        <f t="shared" ref="AT11:AT49" si="32">IF(AS11-AJ11&gt;0,AS11-AJ11,0)</f>
        <v>106.63137600000027</v>
      </c>
      <c r="AU11" s="16">
        <f t="shared" ref="AU11:AU49" si="33">$B$4*AT11</f>
        <v>29.856785280000079</v>
      </c>
      <c r="AV11" s="16">
        <f t="shared" ref="AV11:AV49" si="34">AR11-AU11</f>
        <v>2570.9344147199999</v>
      </c>
    </row>
    <row r="12" spans="1:50" x14ac:dyDescent="0.25">
      <c r="A12" s="1">
        <v>3</v>
      </c>
      <c r="B12" s="3">
        <f t="shared" ref="B12:B49" si="35">(1+$B$3)*B11</f>
        <v>1248.48</v>
      </c>
      <c r="C12" s="8">
        <f t="shared" si="10"/>
        <v>110.25</v>
      </c>
      <c r="D12" s="18">
        <f t="shared" si="0"/>
        <v>115.7625</v>
      </c>
      <c r="E12" s="8">
        <f t="shared" si="1"/>
        <v>1248.48</v>
      </c>
      <c r="F12" s="8">
        <f t="shared" ref="F12:F49" si="36">F11+E12</f>
        <v>3672.48</v>
      </c>
      <c r="G12" s="8">
        <f t="shared" si="2"/>
        <v>1248.48</v>
      </c>
      <c r="H12" s="19">
        <f t="shared" si="11"/>
        <v>11.324081632653062</v>
      </c>
      <c r="I12" s="7">
        <f t="shared" ref="I12:I49" si="37">I11+H12</f>
        <v>34.98122448979592</v>
      </c>
      <c r="J12" s="8">
        <f t="shared" si="3"/>
        <v>4049.5140000000001</v>
      </c>
      <c r="K12" s="8">
        <f t="shared" si="12"/>
        <v>4049.5140000000001</v>
      </c>
      <c r="L12" s="8">
        <f t="shared" si="4"/>
        <v>377.03400000000011</v>
      </c>
      <c r="M12" s="8">
        <f t="shared" si="13"/>
        <v>105.56952000000004</v>
      </c>
      <c r="N12" s="8">
        <f t="shared" si="14"/>
        <v>3943.9444800000001</v>
      </c>
      <c r="O12" s="5">
        <f t="shared" ref="O12:O49" si="38">R11</f>
        <v>105.88410000000002</v>
      </c>
      <c r="P12" s="13">
        <f t="shared" si="15"/>
        <v>111.17830500000002</v>
      </c>
      <c r="Q12" s="13">
        <f t="shared" si="16"/>
        <v>2.2235661000000007</v>
      </c>
      <c r="R12" s="13">
        <f t="shared" si="17"/>
        <v>108.95473890000002</v>
      </c>
      <c r="S12" s="13">
        <f t="shared" ref="S12:S49" si="39">B12</f>
        <v>1248.48</v>
      </c>
      <c r="T12" s="13">
        <f t="shared" ref="T12:T49" si="40">T11+S12</f>
        <v>3672.48</v>
      </c>
      <c r="U12" s="5">
        <f t="shared" si="18"/>
        <v>1248.48</v>
      </c>
      <c r="V12" s="6">
        <f t="shared" si="5"/>
        <v>11.791005448410099</v>
      </c>
      <c r="W12" s="5">
        <f t="shared" ref="W12:W49" si="41">(Z11+V12)*Q12</f>
        <v>80.528842154880024</v>
      </c>
      <c r="X12" s="5">
        <f t="shared" si="6"/>
        <v>22.548075803366409</v>
      </c>
      <c r="Y12" s="6">
        <f t="shared" si="7"/>
        <v>0.53215460783884827</v>
      </c>
      <c r="Z12" s="6">
        <f t="shared" ref="Z12:Z49" si="42">V12+Z11+Y12</f>
        <v>36.748232085760463</v>
      </c>
      <c r="AA12" s="13">
        <f t="shared" si="19"/>
        <v>4003.8940319406347</v>
      </c>
      <c r="AB12" s="13">
        <f t="shared" si="20"/>
        <v>4003.8940319406347</v>
      </c>
      <c r="AC12" s="13">
        <f t="shared" si="8"/>
        <v>331.41403194063469</v>
      </c>
      <c r="AD12" s="13">
        <f t="shared" si="21"/>
        <v>92.795928943377717</v>
      </c>
      <c r="AE12" s="13">
        <f t="shared" si="22"/>
        <v>3911.0981029972568</v>
      </c>
      <c r="AF12" s="16">
        <f t="shared" ref="AF12:AF49" si="43">AG11</f>
        <v>110.25</v>
      </c>
      <c r="AG12" s="15">
        <f t="shared" si="23"/>
        <v>115.7625</v>
      </c>
      <c r="AH12" s="15">
        <f t="shared" si="24"/>
        <v>2.3152500000000003</v>
      </c>
      <c r="AI12" s="15">
        <f t="shared" si="25"/>
        <v>1233.91556928</v>
      </c>
      <c r="AJ12" s="15">
        <f t="shared" ref="AJ12:AJ49" si="44">AJ11+AI12</f>
        <v>3650.85956928</v>
      </c>
      <c r="AK12" s="16">
        <f t="shared" si="26"/>
        <v>1233.91556928</v>
      </c>
      <c r="AL12" s="17">
        <f t="shared" si="9"/>
        <v>11.191977952653062</v>
      </c>
      <c r="AM12" s="17">
        <f t="shared" ref="AM12:AM49" si="45">AM11+AL12</f>
        <v>34.78192080979592</v>
      </c>
      <c r="AN12" s="16">
        <f t="shared" si="27"/>
        <v>4026.4421077440002</v>
      </c>
      <c r="AO12" s="16">
        <f t="shared" si="28"/>
        <v>80.52884215488001</v>
      </c>
      <c r="AP12" s="16">
        <f t="shared" ref="AP12:AP49" si="46">AP11+AO12</f>
        <v>157.74466615488001</v>
      </c>
      <c r="AQ12" s="16">
        <f t="shared" si="29"/>
        <v>22.548075803366405</v>
      </c>
      <c r="AR12" s="16">
        <f t="shared" si="30"/>
        <v>4026.4421077440002</v>
      </c>
      <c r="AS12" s="16">
        <f t="shared" si="31"/>
        <v>3868.69744158912</v>
      </c>
      <c r="AT12" s="15">
        <f t="shared" si="32"/>
        <v>217.83787230912003</v>
      </c>
      <c r="AU12" s="16">
        <f t="shared" si="33"/>
        <v>60.994604246553614</v>
      </c>
      <c r="AV12" s="16">
        <f t="shared" si="34"/>
        <v>3965.4475034974466</v>
      </c>
    </row>
    <row r="13" spans="1:50" x14ac:dyDescent="0.25">
      <c r="A13" s="1">
        <v>4</v>
      </c>
      <c r="B13" s="3">
        <f t="shared" si="35"/>
        <v>1273.4496000000001</v>
      </c>
      <c r="C13" s="8">
        <f t="shared" si="10"/>
        <v>115.7625</v>
      </c>
      <c r="D13" s="18">
        <f t="shared" si="0"/>
        <v>121.55062500000001</v>
      </c>
      <c r="E13" s="8">
        <f t="shared" si="1"/>
        <v>1273.4496000000001</v>
      </c>
      <c r="F13" s="8">
        <f t="shared" si="36"/>
        <v>4945.9296000000004</v>
      </c>
      <c r="G13" s="8">
        <f t="shared" si="2"/>
        <v>1273.4496000000001</v>
      </c>
      <c r="H13" s="19">
        <f t="shared" si="11"/>
        <v>11.00053644314869</v>
      </c>
      <c r="I13" s="7">
        <f t="shared" si="37"/>
        <v>45.98176093294461</v>
      </c>
      <c r="J13" s="8">
        <f t="shared" si="3"/>
        <v>5589.1117800000011</v>
      </c>
      <c r="K13" s="8">
        <f t="shared" si="12"/>
        <v>5589.1117800000011</v>
      </c>
      <c r="L13" s="8">
        <f t="shared" si="4"/>
        <v>643.1821800000007</v>
      </c>
      <c r="M13" s="8">
        <f t="shared" si="13"/>
        <v>180.09101040000021</v>
      </c>
      <c r="N13" s="8">
        <f t="shared" si="14"/>
        <v>5409.0207696000007</v>
      </c>
      <c r="O13" s="5">
        <f t="shared" si="38"/>
        <v>108.95473890000002</v>
      </c>
      <c r="P13" s="13">
        <f t="shared" si="15"/>
        <v>114.40247584500003</v>
      </c>
      <c r="Q13" s="13">
        <f t="shared" si="16"/>
        <v>2.2880495169000006</v>
      </c>
      <c r="R13" s="13">
        <f t="shared" si="17"/>
        <v>112.11442632810002</v>
      </c>
      <c r="S13" s="13">
        <f t="shared" si="39"/>
        <v>1273.4496000000001</v>
      </c>
      <c r="T13" s="13">
        <f t="shared" si="40"/>
        <v>4945.9296000000004</v>
      </c>
      <c r="U13" s="5">
        <f t="shared" si="18"/>
        <v>1273.4496000000001</v>
      </c>
      <c r="V13" s="6">
        <f t="shared" si="5"/>
        <v>11.687877120872985</v>
      </c>
      <c r="W13" s="5">
        <f t="shared" si="41"/>
        <v>110.82421627075333</v>
      </c>
      <c r="X13" s="5">
        <f t="shared" si="6"/>
        <v>31.030780555810935</v>
      </c>
      <c r="Y13" s="6">
        <f t="shared" si="7"/>
        <v>0.71171425773012409</v>
      </c>
      <c r="Z13" s="6">
        <f t="shared" si="42"/>
        <v>49.147823464363569</v>
      </c>
      <c r="AA13" s="13">
        <f t="shared" si="19"/>
        <v>5510.1800329818552</v>
      </c>
      <c r="AB13" s="13">
        <f t="shared" si="20"/>
        <v>5510.1800329818552</v>
      </c>
      <c r="AC13" s="13">
        <f t="shared" si="8"/>
        <v>564.25043298185483</v>
      </c>
      <c r="AD13" s="13">
        <f t="shared" si="21"/>
        <v>157.99012123491937</v>
      </c>
      <c r="AE13" s="13">
        <f t="shared" si="22"/>
        <v>5352.1899117469356</v>
      </c>
      <c r="AF13" s="16">
        <f t="shared" si="43"/>
        <v>115.7625</v>
      </c>
      <c r="AG13" s="15">
        <f t="shared" si="23"/>
        <v>121.55062500000001</v>
      </c>
      <c r="AH13" s="15">
        <f t="shared" si="24"/>
        <v>2.4310125000000005</v>
      </c>
      <c r="AI13" s="15">
        <f t="shared" si="25"/>
        <v>1250.9015241966338</v>
      </c>
      <c r="AJ13" s="15">
        <f t="shared" si="44"/>
        <v>4901.7610934766335</v>
      </c>
      <c r="AK13" s="16">
        <f t="shared" si="26"/>
        <v>1250.9015241966338</v>
      </c>
      <c r="AL13" s="17">
        <f t="shared" si="9"/>
        <v>10.805757686613832</v>
      </c>
      <c r="AM13" s="17">
        <f t="shared" si="45"/>
        <v>45.587678496409751</v>
      </c>
      <c r="AN13" s="16">
        <f t="shared" si="27"/>
        <v>5541.2108135376657</v>
      </c>
      <c r="AO13" s="16">
        <f t="shared" si="28"/>
        <v>110.82421627075333</v>
      </c>
      <c r="AP13" s="16">
        <f t="shared" si="46"/>
        <v>268.56888242563332</v>
      </c>
      <c r="AQ13" s="16">
        <f t="shared" si="29"/>
        <v>31.030780555810935</v>
      </c>
      <c r="AR13" s="16">
        <f t="shared" si="30"/>
        <v>5541.2108135376657</v>
      </c>
      <c r="AS13" s="16">
        <f t="shared" si="31"/>
        <v>5272.6419311120326</v>
      </c>
      <c r="AT13" s="15">
        <f t="shared" si="32"/>
        <v>370.88083763539908</v>
      </c>
      <c r="AU13" s="16">
        <f t="shared" si="33"/>
        <v>103.84663453791175</v>
      </c>
      <c r="AV13" s="16">
        <f t="shared" si="34"/>
        <v>5437.3641789997537</v>
      </c>
    </row>
    <row r="14" spans="1:50" x14ac:dyDescent="0.25">
      <c r="A14" s="1">
        <v>5</v>
      </c>
      <c r="B14" s="3">
        <f t="shared" si="35"/>
        <v>1298.9185920000002</v>
      </c>
      <c r="C14" s="8">
        <f t="shared" si="10"/>
        <v>121.55062500000001</v>
      </c>
      <c r="D14" s="18">
        <f t="shared" si="0"/>
        <v>127.62815625000002</v>
      </c>
      <c r="E14" s="8">
        <f t="shared" si="1"/>
        <v>1298.9185920000002</v>
      </c>
      <c r="F14" s="8">
        <f t="shared" si="36"/>
        <v>6244.8481920000004</v>
      </c>
      <c r="G14" s="8">
        <f t="shared" si="2"/>
        <v>1298.9185920000002</v>
      </c>
      <c r="H14" s="19">
        <f t="shared" si="11"/>
        <v>10.686235401915869</v>
      </c>
      <c r="I14" s="7">
        <f t="shared" si="37"/>
        <v>56.667996334860476</v>
      </c>
      <c r="J14" s="8">
        <f t="shared" si="3"/>
        <v>7232.4318906000008</v>
      </c>
      <c r="K14" s="8">
        <f t="shared" si="12"/>
        <v>7232.4318906000008</v>
      </c>
      <c r="L14" s="8">
        <f t="shared" si="4"/>
        <v>987.58369860000039</v>
      </c>
      <c r="M14" s="8">
        <f t="shared" si="13"/>
        <v>276.52343560800011</v>
      </c>
      <c r="N14" s="8">
        <f t="shared" si="14"/>
        <v>6955.9084549920008</v>
      </c>
      <c r="O14" s="5">
        <f t="shared" si="38"/>
        <v>112.11442632810002</v>
      </c>
      <c r="P14" s="13">
        <f t="shared" si="15"/>
        <v>117.72014764450503</v>
      </c>
      <c r="Q14" s="13">
        <f t="shared" si="16"/>
        <v>2.3544029528901009</v>
      </c>
      <c r="R14" s="13">
        <f t="shared" si="17"/>
        <v>115.36574469161494</v>
      </c>
      <c r="S14" s="13">
        <f t="shared" si="39"/>
        <v>1298.9185920000002</v>
      </c>
      <c r="T14" s="13">
        <f t="shared" si="40"/>
        <v>6244.8481920000004</v>
      </c>
      <c r="U14" s="5">
        <f t="shared" si="18"/>
        <v>1298.9185920000002</v>
      </c>
      <c r="V14" s="6">
        <f t="shared" si="5"/>
        <v>11.585650790369725</v>
      </c>
      <c r="W14" s="5">
        <f t="shared" si="41"/>
        <v>142.991071124619</v>
      </c>
      <c r="X14" s="5">
        <f t="shared" si="6"/>
        <v>40.037499914893324</v>
      </c>
      <c r="Y14" s="6">
        <f t="shared" si="7"/>
        <v>0.89241023394710162</v>
      </c>
      <c r="Z14" s="6">
        <f t="shared" si="42"/>
        <v>61.625884488680398</v>
      </c>
      <c r="AA14" s="13">
        <f t="shared" si="19"/>
        <v>7109.5160563160562</v>
      </c>
      <c r="AB14" s="13">
        <f t="shared" si="20"/>
        <v>7109.5160563160562</v>
      </c>
      <c r="AC14" s="13">
        <f t="shared" si="8"/>
        <v>864.66786431605578</v>
      </c>
      <c r="AD14" s="13">
        <f t="shared" si="21"/>
        <v>242.10700200849564</v>
      </c>
      <c r="AE14" s="13">
        <f t="shared" si="22"/>
        <v>6867.4090543075608</v>
      </c>
      <c r="AF14" s="16">
        <f t="shared" si="43"/>
        <v>121.55062500000001</v>
      </c>
      <c r="AG14" s="15">
        <f t="shared" si="23"/>
        <v>127.62815625000002</v>
      </c>
      <c r="AH14" s="15">
        <f t="shared" si="24"/>
        <v>2.5525631250000003</v>
      </c>
      <c r="AI14" s="15">
        <f t="shared" si="25"/>
        <v>1267.8878114441893</v>
      </c>
      <c r="AJ14" s="15">
        <f t="shared" si="44"/>
        <v>6169.648904920823</v>
      </c>
      <c r="AK14" s="16">
        <f t="shared" si="26"/>
        <v>1267.8878114441893</v>
      </c>
      <c r="AL14" s="17">
        <f t="shared" si="9"/>
        <v>10.430944402335975</v>
      </c>
      <c r="AM14" s="17">
        <f t="shared" si="45"/>
        <v>56.018622898745726</v>
      </c>
      <c r="AN14" s="16">
        <f t="shared" si="27"/>
        <v>7149.5535562309487</v>
      </c>
      <c r="AO14" s="16">
        <f t="shared" si="28"/>
        <v>142.99107112461897</v>
      </c>
      <c r="AP14" s="16">
        <f t="shared" si="46"/>
        <v>411.55995355025232</v>
      </c>
      <c r="AQ14" s="16">
        <f t="shared" si="29"/>
        <v>40.037499914893317</v>
      </c>
      <c r="AR14" s="16">
        <f t="shared" si="30"/>
        <v>7149.5535562309487</v>
      </c>
      <c r="AS14" s="16">
        <f t="shared" si="31"/>
        <v>6737.9936026806963</v>
      </c>
      <c r="AT14" s="15">
        <f t="shared" si="32"/>
        <v>568.34469775987327</v>
      </c>
      <c r="AU14" s="16">
        <f t="shared" si="33"/>
        <v>159.13651537276453</v>
      </c>
      <c r="AV14" s="16">
        <f t="shared" si="34"/>
        <v>6990.417040858184</v>
      </c>
    </row>
    <row r="15" spans="1:50" x14ac:dyDescent="0.25">
      <c r="A15" s="1">
        <v>6</v>
      </c>
      <c r="B15" s="3">
        <f t="shared" si="35"/>
        <v>1324.8969638400004</v>
      </c>
      <c r="C15" s="8">
        <f t="shared" si="10"/>
        <v>127.62815625000002</v>
      </c>
      <c r="D15" s="18">
        <f t="shared" si="0"/>
        <v>134.00956406250003</v>
      </c>
      <c r="E15" s="8">
        <f t="shared" si="1"/>
        <v>1324.8969638400004</v>
      </c>
      <c r="F15" s="8">
        <f t="shared" si="36"/>
        <v>7569.7451558400007</v>
      </c>
      <c r="G15" s="8">
        <f t="shared" si="2"/>
        <v>1324.8969638400004</v>
      </c>
      <c r="H15" s="19">
        <f t="shared" si="11"/>
        <v>10.38091439043256</v>
      </c>
      <c r="I15" s="7">
        <f t="shared" si="37"/>
        <v>67.048910725293041</v>
      </c>
      <c r="J15" s="8">
        <f t="shared" si="3"/>
        <v>8985.195297162003</v>
      </c>
      <c r="K15" s="8">
        <f t="shared" si="12"/>
        <v>8985.195297162003</v>
      </c>
      <c r="L15" s="8">
        <f t="shared" si="4"/>
        <v>1415.4501413220023</v>
      </c>
      <c r="M15" s="8">
        <f t="shared" si="13"/>
        <v>396.32603957016067</v>
      </c>
      <c r="N15" s="8">
        <f t="shared" si="14"/>
        <v>8588.8692575918431</v>
      </c>
      <c r="O15" s="5">
        <f t="shared" si="38"/>
        <v>115.36574469161494</v>
      </c>
      <c r="P15" s="13">
        <f t="shared" si="15"/>
        <v>121.13403192619569</v>
      </c>
      <c r="Q15" s="13">
        <f t="shared" si="16"/>
        <v>2.4226806385239139</v>
      </c>
      <c r="R15" s="13">
        <f t="shared" si="17"/>
        <v>118.71135128767177</v>
      </c>
      <c r="S15" s="13">
        <f t="shared" si="39"/>
        <v>1324.8969638400004</v>
      </c>
      <c r="T15" s="13">
        <f t="shared" si="40"/>
        <v>7569.7451558400007</v>
      </c>
      <c r="U15" s="5">
        <f t="shared" si="18"/>
        <v>1324.8969638400004</v>
      </c>
      <c r="V15" s="6">
        <f t="shared" si="5"/>
        <v>11.484318567713428</v>
      </c>
      <c r="W15" s="5">
        <f t="shared" si="41"/>
        <v>177.12267342327721</v>
      </c>
      <c r="X15" s="5">
        <f t="shared" si="6"/>
        <v>49.594348558517623</v>
      </c>
      <c r="Y15" s="6">
        <f t="shared" si="7"/>
        <v>1.0742723714408891</v>
      </c>
      <c r="Z15" s="6">
        <f t="shared" si="42"/>
        <v>74.184475427834712</v>
      </c>
      <c r="AA15" s="13">
        <f t="shared" si="19"/>
        <v>8806.539322605342</v>
      </c>
      <c r="AB15" s="13">
        <f t="shared" si="20"/>
        <v>8806.539322605342</v>
      </c>
      <c r="AC15" s="13">
        <f t="shared" si="8"/>
        <v>1236.7941667653413</v>
      </c>
      <c r="AD15" s="13">
        <f t="shared" si="21"/>
        <v>346.30236669429559</v>
      </c>
      <c r="AE15" s="13">
        <f t="shared" si="22"/>
        <v>8460.2369559110466</v>
      </c>
      <c r="AF15" s="16">
        <f t="shared" si="43"/>
        <v>127.62815625000002</v>
      </c>
      <c r="AG15" s="15">
        <f t="shared" si="23"/>
        <v>134.00956406250003</v>
      </c>
      <c r="AH15" s="15">
        <f t="shared" si="24"/>
        <v>2.6801912812500008</v>
      </c>
      <c r="AI15" s="15">
        <f t="shared" si="25"/>
        <v>1284.8594639251071</v>
      </c>
      <c r="AJ15" s="15">
        <f t="shared" si="44"/>
        <v>7454.5083688459299</v>
      </c>
      <c r="AK15" s="16">
        <f t="shared" si="26"/>
        <v>1284.8594639251071</v>
      </c>
      <c r="AL15" s="17">
        <f t="shared" si="9"/>
        <v>10.067210102199583</v>
      </c>
      <c r="AM15" s="17">
        <f t="shared" si="45"/>
        <v>66.085833000945314</v>
      </c>
      <c r="AN15" s="16">
        <f t="shared" si="27"/>
        <v>8856.1336711638596</v>
      </c>
      <c r="AO15" s="16">
        <f t="shared" si="28"/>
        <v>177.12267342327721</v>
      </c>
      <c r="AP15" s="16">
        <f t="shared" si="46"/>
        <v>588.68262697352952</v>
      </c>
      <c r="AQ15" s="16">
        <f t="shared" si="29"/>
        <v>49.594348558517623</v>
      </c>
      <c r="AR15" s="16">
        <f t="shared" si="30"/>
        <v>8856.1336711638596</v>
      </c>
      <c r="AS15" s="16">
        <f t="shared" si="31"/>
        <v>8267.4510441903294</v>
      </c>
      <c r="AT15" s="15">
        <f t="shared" si="32"/>
        <v>812.9426753443995</v>
      </c>
      <c r="AU15" s="16">
        <f t="shared" si="33"/>
        <v>227.62394909643189</v>
      </c>
      <c r="AV15" s="16">
        <f t="shared" si="34"/>
        <v>8628.509722067427</v>
      </c>
    </row>
    <row r="16" spans="1:50" x14ac:dyDescent="0.25">
      <c r="A16" s="1">
        <v>7</v>
      </c>
      <c r="B16" s="3">
        <f t="shared" si="35"/>
        <v>1351.3949031168004</v>
      </c>
      <c r="C16" s="8">
        <f t="shared" si="10"/>
        <v>134.00956406250003</v>
      </c>
      <c r="D16" s="18">
        <f t="shared" si="0"/>
        <v>140.71004226562505</v>
      </c>
      <c r="E16" s="8">
        <f t="shared" si="1"/>
        <v>1351.3949031168004</v>
      </c>
      <c r="F16" s="8">
        <f t="shared" si="36"/>
        <v>8921.1400589568002</v>
      </c>
      <c r="G16" s="8">
        <f t="shared" si="2"/>
        <v>1351.3949031168004</v>
      </c>
      <c r="H16" s="19">
        <f t="shared" si="11"/>
        <v>10.0843168364202</v>
      </c>
      <c r="I16" s="7">
        <f t="shared" si="37"/>
        <v>77.133227561713241</v>
      </c>
      <c r="J16" s="8">
        <f t="shared" si="3"/>
        <v>10853.419710292745</v>
      </c>
      <c r="K16" s="8">
        <f t="shared" si="12"/>
        <v>10853.419710292745</v>
      </c>
      <c r="L16" s="8">
        <f t="shared" si="4"/>
        <v>1932.2796513359444</v>
      </c>
      <c r="M16" s="8">
        <f t="shared" si="13"/>
        <v>541.03830237406453</v>
      </c>
      <c r="N16" s="8">
        <f t="shared" si="14"/>
        <v>10312.38140791868</v>
      </c>
      <c r="O16" s="5">
        <f t="shared" si="38"/>
        <v>118.71135128767177</v>
      </c>
      <c r="P16" s="13">
        <f t="shared" si="15"/>
        <v>124.64691885205536</v>
      </c>
      <c r="Q16" s="13">
        <f t="shared" si="16"/>
        <v>2.4929383770411073</v>
      </c>
      <c r="R16" s="13">
        <f t="shared" si="17"/>
        <v>122.15398047501425</v>
      </c>
      <c r="S16" s="13">
        <f t="shared" si="39"/>
        <v>1351.3949031168004</v>
      </c>
      <c r="T16" s="13">
        <f t="shared" si="40"/>
        <v>8921.1400589568002</v>
      </c>
      <c r="U16" s="5">
        <f t="shared" si="18"/>
        <v>1351.3949031168004</v>
      </c>
      <c r="V16" s="6">
        <f t="shared" si="5"/>
        <v>11.38387263271885</v>
      </c>
      <c r="W16" s="5">
        <f t="shared" si="41"/>
        <v>213.31661874016498</v>
      </c>
      <c r="X16" s="5">
        <f t="shared" si="6"/>
        <v>59.7286532472462</v>
      </c>
      <c r="Y16" s="6">
        <f t="shared" si="7"/>
        <v>1.2573308286448688</v>
      </c>
      <c r="Z16" s="6">
        <f t="shared" si="42"/>
        <v>86.825678889198429</v>
      </c>
      <c r="AA16" s="13">
        <f t="shared" si="19"/>
        <v>10606.102283761002</v>
      </c>
      <c r="AB16" s="13">
        <f t="shared" si="20"/>
        <v>10606.102283761002</v>
      </c>
      <c r="AC16" s="13">
        <f t="shared" si="8"/>
        <v>1684.9622248042015</v>
      </c>
      <c r="AD16" s="13">
        <f t="shared" si="21"/>
        <v>471.78942294517645</v>
      </c>
      <c r="AE16" s="13">
        <f t="shared" si="22"/>
        <v>10134.312860815826</v>
      </c>
      <c r="AF16" s="16">
        <f t="shared" si="43"/>
        <v>134.00956406250003</v>
      </c>
      <c r="AG16" s="15">
        <f t="shared" si="23"/>
        <v>140.71004226562505</v>
      </c>
      <c r="AH16" s="15">
        <f t="shared" si="24"/>
        <v>2.8142008453125009</v>
      </c>
      <c r="AI16" s="15">
        <f t="shared" si="25"/>
        <v>1301.8005545582828</v>
      </c>
      <c r="AJ16" s="15">
        <f t="shared" si="44"/>
        <v>8756.3089234042127</v>
      </c>
      <c r="AK16" s="16">
        <f t="shared" si="26"/>
        <v>1301.8005545582828</v>
      </c>
      <c r="AL16" s="17">
        <f t="shared" si="9"/>
        <v>9.714236171614905</v>
      </c>
      <c r="AM16" s="17">
        <f t="shared" si="45"/>
        <v>75.800069172560214</v>
      </c>
      <c r="AN16" s="16">
        <f t="shared" si="27"/>
        <v>10665.83093700825</v>
      </c>
      <c r="AO16" s="16">
        <f t="shared" si="28"/>
        <v>213.31661874016498</v>
      </c>
      <c r="AP16" s="16">
        <f t="shared" si="46"/>
        <v>801.99924571369456</v>
      </c>
      <c r="AQ16" s="16">
        <f t="shared" si="29"/>
        <v>59.7286532472462</v>
      </c>
      <c r="AR16" s="16">
        <f t="shared" si="30"/>
        <v>10665.83093700825</v>
      </c>
      <c r="AS16" s="16">
        <f t="shared" si="31"/>
        <v>9863.8316912945556</v>
      </c>
      <c r="AT16" s="15">
        <f t="shared" si="32"/>
        <v>1107.5227678903429</v>
      </c>
      <c r="AU16" s="16">
        <f t="shared" si="33"/>
        <v>310.10637500929607</v>
      </c>
      <c r="AV16" s="16">
        <f t="shared" si="34"/>
        <v>10355.724561998954</v>
      </c>
    </row>
    <row r="17" spans="1:48" x14ac:dyDescent="0.25">
      <c r="A17" s="1">
        <v>8</v>
      </c>
      <c r="B17" s="3">
        <f t="shared" si="35"/>
        <v>1378.4228011791365</v>
      </c>
      <c r="C17" s="8">
        <f t="shared" si="10"/>
        <v>140.71004226562505</v>
      </c>
      <c r="D17" s="18">
        <f t="shared" si="0"/>
        <v>147.74554437890632</v>
      </c>
      <c r="E17" s="8">
        <f t="shared" si="1"/>
        <v>1378.4228011791365</v>
      </c>
      <c r="F17" s="8">
        <f t="shared" si="36"/>
        <v>10299.562860135937</v>
      </c>
      <c r="G17" s="8">
        <f t="shared" si="2"/>
        <v>1378.4228011791365</v>
      </c>
      <c r="H17" s="19">
        <f t="shared" si="11"/>
        <v>9.7961934982367644</v>
      </c>
      <c r="I17" s="7">
        <f t="shared" si="37"/>
        <v>86.929421059950002</v>
      </c>
      <c r="J17" s="8">
        <f t="shared" si="3"/>
        <v>12843.434637045477</v>
      </c>
      <c r="K17" s="8">
        <f t="shared" si="12"/>
        <v>12843.434637045477</v>
      </c>
      <c r="L17" s="8">
        <f t="shared" si="4"/>
        <v>2543.8717769095401</v>
      </c>
      <c r="M17" s="8">
        <f t="shared" si="13"/>
        <v>712.28409753467133</v>
      </c>
      <c r="N17" s="8">
        <f t="shared" si="14"/>
        <v>12131.150539510805</v>
      </c>
      <c r="O17" s="5">
        <f t="shared" si="38"/>
        <v>122.15398047501425</v>
      </c>
      <c r="P17" s="13">
        <f t="shared" si="15"/>
        <v>128.26167949876498</v>
      </c>
      <c r="Q17" s="13">
        <f t="shared" si="16"/>
        <v>2.5652335899752994</v>
      </c>
      <c r="R17" s="13">
        <f t="shared" si="17"/>
        <v>125.69644590878968</v>
      </c>
      <c r="S17" s="13">
        <f t="shared" si="39"/>
        <v>1378.4228011791365</v>
      </c>
      <c r="T17" s="13">
        <f t="shared" si="40"/>
        <v>10299.562860135937</v>
      </c>
      <c r="U17" s="5">
        <f t="shared" si="18"/>
        <v>1378.4228011791365</v>
      </c>
      <c r="V17" s="6">
        <f t="shared" si="5"/>
        <v>11.284305233598863</v>
      </c>
      <c r="W17" s="5">
        <f t="shared" si="41"/>
        <v>251.67502678374291</v>
      </c>
      <c r="X17" s="5">
        <f t="shared" si="6"/>
        <v>70.469007499448026</v>
      </c>
      <c r="Y17" s="6">
        <f t="shared" si="7"/>
        <v>1.4416160932329394</v>
      </c>
      <c r="Z17" s="6">
        <f t="shared" si="42"/>
        <v>99.551600216030224</v>
      </c>
      <c r="AA17" s="13">
        <f t="shared" si="19"/>
        <v>12513.282331687698</v>
      </c>
      <c r="AB17" s="13">
        <f t="shared" si="20"/>
        <v>12513.282331687698</v>
      </c>
      <c r="AC17" s="13">
        <f t="shared" si="8"/>
        <v>2213.7194715517617</v>
      </c>
      <c r="AD17" s="13">
        <f t="shared" si="21"/>
        <v>619.84145203449327</v>
      </c>
      <c r="AE17" s="13">
        <f t="shared" si="22"/>
        <v>11893.440879653204</v>
      </c>
      <c r="AF17" s="16">
        <f t="shared" si="43"/>
        <v>140.71004226562505</v>
      </c>
      <c r="AG17" s="15">
        <f t="shared" si="23"/>
        <v>147.74554437890632</v>
      </c>
      <c r="AH17" s="15">
        <f t="shared" si="24"/>
        <v>2.9549108875781265</v>
      </c>
      <c r="AI17" s="15">
        <f t="shared" si="25"/>
        <v>1318.6941479318903</v>
      </c>
      <c r="AJ17" s="15">
        <f t="shared" si="44"/>
        <v>10075.003071336103</v>
      </c>
      <c r="AK17" s="16">
        <f t="shared" si="26"/>
        <v>1318.6941479318903</v>
      </c>
      <c r="AL17" s="17">
        <f t="shared" si="9"/>
        <v>9.3717131108704272</v>
      </c>
      <c r="AM17" s="17">
        <f t="shared" si="45"/>
        <v>85.171782283430645</v>
      </c>
      <c r="AN17" s="16">
        <f t="shared" si="27"/>
        <v>12583.751339187149</v>
      </c>
      <c r="AO17" s="16">
        <f t="shared" si="28"/>
        <v>251.67502678374299</v>
      </c>
      <c r="AP17" s="16">
        <f t="shared" si="46"/>
        <v>1053.6742724974376</v>
      </c>
      <c r="AQ17" s="16">
        <f t="shared" si="29"/>
        <v>70.46900749944804</v>
      </c>
      <c r="AR17" s="16">
        <f t="shared" si="30"/>
        <v>12583.751339187149</v>
      </c>
      <c r="AS17" s="16">
        <f t="shared" si="31"/>
        <v>11530.077066689712</v>
      </c>
      <c r="AT17" s="15">
        <f t="shared" si="32"/>
        <v>1455.0739953536086</v>
      </c>
      <c r="AU17" s="16">
        <f t="shared" si="33"/>
        <v>407.42071869901042</v>
      </c>
      <c r="AV17" s="16">
        <f t="shared" si="34"/>
        <v>12176.330620488139</v>
      </c>
    </row>
    <row r="18" spans="1:48" x14ac:dyDescent="0.25">
      <c r="A18" s="1">
        <v>9</v>
      </c>
      <c r="B18" s="3">
        <f t="shared" si="35"/>
        <v>1405.9912572027192</v>
      </c>
      <c r="C18" s="8">
        <f t="shared" si="10"/>
        <v>147.74554437890632</v>
      </c>
      <c r="D18" s="18">
        <f t="shared" si="0"/>
        <v>155.13282159785163</v>
      </c>
      <c r="E18" s="8">
        <f t="shared" si="1"/>
        <v>1405.9912572027192</v>
      </c>
      <c r="F18" s="8">
        <f t="shared" si="36"/>
        <v>11705.554117338655</v>
      </c>
      <c r="G18" s="8">
        <f t="shared" si="2"/>
        <v>1405.9912572027192</v>
      </c>
      <c r="H18" s="19">
        <f t="shared" si="11"/>
        <v>9.5163022554299985</v>
      </c>
      <c r="I18" s="7">
        <f t="shared" si="37"/>
        <v>96.445723315380008</v>
      </c>
      <c r="J18" s="8">
        <f t="shared" si="3"/>
        <v>14961.897188960605</v>
      </c>
      <c r="K18" s="8">
        <f t="shared" si="12"/>
        <v>14961.897188960605</v>
      </c>
      <c r="L18" s="8">
        <f t="shared" si="4"/>
        <v>3256.34307162195</v>
      </c>
      <c r="M18" s="8">
        <f t="shared" si="13"/>
        <v>911.77606005414611</v>
      </c>
      <c r="N18" s="8">
        <f t="shared" si="14"/>
        <v>14050.121128906459</v>
      </c>
      <c r="O18" s="5">
        <f t="shared" si="38"/>
        <v>125.69644590878968</v>
      </c>
      <c r="P18" s="13">
        <f t="shared" si="15"/>
        <v>131.98126820422917</v>
      </c>
      <c r="Q18" s="13">
        <f t="shared" si="16"/>
        <v>2.6396253640845835</v>
      </c>
      <c r="R18" s="13">
        <f t="shared" si="17"/>
        <v>129.34164284014457</v>
      </c>
      <c r="S18" s="13">
        <f t="shared" si="39"/>
        <v>1405.9912572027192</v>
      </c>
      <c r="T18" s="13">
        <f t="shared" si="40"/>
        <v>11705.554117338655</v>
      </c>
      <c r="U18" s="5">
        <f t="shared" si="18"/>
        <v>1405.9912572027192</v>
      </c>
      <c r="V18" s="6">
        <f t="shared" si="5"/>
        <v>11.185608686366217</v>
      </c>
      <c r="W18" s="5">
        <f t="shared" si="41"/>
        <v>292.3047453666988</v>
      </c>
      <c r="X18" s="5">
        <f t="shared" si="6"/>
        <v>81.845328702675673</v>
      </c>
      <c r="Y18" s="6">
        <f t="shared" si="7"/>
        <v>1.6271589879535806</v>
      </c>
      <c r="Z18" s="6">
        <f t="shared" si="42"/>
        <v>112.36436789035002</v>
      </c>
      <c r="AA18" s="13">
        <f t="shared" si="19"/>
        <v>14533.391939632262</v>
      </c>
      <c r="AB18" s="13">
        <f t="shared" si="20"/>
        <v>14533.391939632262</v>
      </c>
      <c r="AC18" s="13">
        <f t="shared" si="8"/>
        <v>2827.8378222936062</v>
      </c>
      <c r="AD18" s="13">
        <f t="shared" si="21"/>
        <v>791.79459024220978</v>
      </c>
      <c r="AE18" s="13">
        <f t="shared" si="22"/>
        <v>13741.597349390053</v>
      </c>
      <c r="AF18" s="16">
        <f t="shared" si="43"/>
        <v>147.74554437890632</v>
      </c>
      <c r="AG18" s="15">
        <f t="shared" si="23"/>
        <v>155.13282159785163</v>
      </c>
      <c r="AH18" s="15">
        <f t="shared" si="24"/>
        <v>3.1026564319570329</v>
      </c>
      <c r="AI18" s="15">
        <f t="shared" si="25"/>
        <v>1335.5222497032712</v>
      </c>
      <c r="AJ18" s="15">
        <f t="shared" si="44"/>
        <v>11410.525321039375</v>
      </c>
      <c r="AK18" s="16">
        <f t="shared" si="26"/>
        <v>1335.5222497032712</v>
      </c>
      <c r="AL18" s="17">
        <f t="shared" si="9"/>
        <v>9.0393402746427878</v>
      </c>
      <c r="AM18" s="17">
        <f t="shared" si="45"/>
        <v>94.211122558073427</v>
      </c>
      <c r="AN18" s="16">
        <f t="shared" si="27"/>
        <v>14615.23726833494</v>
      </c>
      <c r="AO18" s="16">
        <f t="shared" si="28"/>
        <v>292.30474536669885</v>
      </c>
      <c r="AP18" s="16">
        <f t="shared" si="46"/>
        <v>1345.9790178641365</v>
      </c>
      <c r="AQ18" s="16">
        <f t="shared" si="29"/>
        <v>81.845328702675687</v>
      </c>
      <c r="AR18" s="16">
        <f t="shared" si="30"/>
        <v>14615.23726833494</v>
      </c>
      <c r="AS18" s="16">
        <f t="shared" si="31"/>
        <v>13269.258250470804</v>
      </c>
      <c r="AT18" s="15">
        <f t="shared" si="32"/>
        <v>1858.7329294314295</v>
      </c>
      <c r="AU18" s="16">
        <f t="shared" si="33"/>
        <v>520.44522024080027</v>
      </c>
      <c r="AV18" s="16">
        <f t="shared" si="34"/>
        <v>14094.792048094139</v>
      </c>
    </row>
    <row r="19" spans="1:48" x14ac:dyDescent="0.25">
      <c r="A19" s="1">
        <v>10</v>
      </c>
      <c r="B19" s="3">
        <f t="shared" si="35"/>
        <v>1434.1110823467736</v>
      </c>
      <c r="C19" s="8">
        <f t="shared" si="10"/>
        <v>155.13282159785163</v>
      </c>
      <c r="D19" s="18">
        <f t="shared" si="0"/>
        <v>162.88946267774421</v>
      </c>
      <c r="E19" s="8">
        <f t="shared" si="1"/>
        <v>1434.1110823467736</v>
      </c>
      <c r="F19" s="8">
        <f t="shared" si="36"/>
        <v>13139.665199685429</v>
      </c>
      <c r="G19" s="8">
        <f t="shared" si="2"/>
        <v>1434.1110823467736</v>
      </c>
      <c r="H19" s="19">
        <f t="shared" si="11"/>
        <v>9.2444079052748567</v>
      </c>
      <c r="I19" s="7">
        <f t="shared" si="37"/>
        <v>105.69013122065486</v>
      </c>
      <c r="J19" s="8">
        <f t="shared" si="3"/>
        <v>17215.808684872747</v>
      </c>
      <c r="K19" s="8">
        <f t="shared" si="12"/>
        <v>17215.808684872747</v>
      </c>
      <c r="L19" s="8">
        <f t="shared" si="4"/>
        <v>4076.1434851873182</v>
      </c>
      <c r="M19" s="8">
        <f t="shared" si="13"/>
        <v>1141.3201758524492</v>
      </c>
      <c r="N19" s="8">
        <f t="shared" si="14"/>
        <v>16074.488509020299</v>
      </c>
      <c r="O19" s="5">
        <f t="shared" si="38"/>
        <v>129.34164284014457</v>
      </c>
      <c r="P19" s="13">
        <f t="shared" si="15"/>
        <v>135.8087249821518</v>
      </c>
      <c r="Q19" s="13">
        <f t="shared" si="16"/>
        <v>2.7161744996430359</v>
      </c>
      <c r="R19" s="13">
        <f t="shared" si="17"/>
        <v>133.09255048250876</v>
      </c>
      <c r="S19" s="13">
        <f t="shared" si="39"/>
        <v>1434.1110823467736</v>
      </c>
      <c r="T19" s="13">
        <f t="shared" si="40"/>
        <v>13139.665199685429</v>
      </c>
      <c r="U19" s="5">
        <f t="shared" si="18"/>
        <v>1434.1110823467736</v>
      </c>
      <c r="V19" s="6">
        <f t="shared" si="5"/>
        <v>11.087775374240566</v>
      </c>
      <c r="W19" s="5">
        <f t="shared" si="41"/>
        <v>335.31756346155976</v>
      </c>
      <c r="X19" s="5">
        <f t="shared" si="6"/>
        <v>93.888917769236741</v>
      </c>
      <c r="Y19" s="6">
        <f t="shared" si="7"/>
        <v>1.8139906765409231</v>
      </c>
      <c r="Z19" s="6">
        <f t="shared" si="42"/>
        <v>125.26613394113151</v>
      </c>
      <c r="AA19" s="13">
        <f t="shared" si="19"/>
        <v>16671.989255308748</v>
      </c>
      <c r="AB19" s="13">
        <f t="shared" si="20"/>
        <v>16671.989255308748</v>
      </c>
      <c r="AC19" s="13">
        <f t="shared" si="8"/>
        <v>3532.3240556233195</v>
      </c>
      <c r="AD19" s="13">
        <f t="shared" si="21"/>
        <v>989.05073557452954</v>
      </c>
      <c r="AE19" s="13">
        <f t="shared" si="22"/>
        <v>15682.938519734218</v>
      </c>
      <c r="AF19" s="16">
        <f t="shared" si="43"/>
        <v>155.13282159785163</v>
      </c>
      <c r="AG19" s="15">
        <f t="shared" si="23"/>
        <v>162.88946267774421</v>
      </c>
      <c r="AH19" s="15">
        <f t="shared" si="24"/>
        <v>3.257789253554884</v>
      </c>
      <c r="AI19" s="15">
        <f t="shared" si="25"/>
        <v>1352.2657536440979</v>
      </c>
      <c r="AJ19" s="15">
        <f t="shared" si="44"/>
        <v>12762.791074683473</v>
      </c>
      <c r="AK19" s="16">
        <f t="shared" si="26"/>
        <v>1352.2657536440979</v>
      </c>
      <c r="AL19" s="17">
        <f t="shared" si="9"/>
        <v>8.7168256189496454</v>
      </c>
      <c r="AM19" s="17">
        <f t="shared" si="45"/>
        <v>102.92794817702307</v>
      </c>
      <c r="AN19" s="16">
        <f t="shared" si="27"/>
        <v>16765.878173077988</v>
      </c>
      <c r="AO19" s="16">
        <f t="shared" si="28"/>
        <v>335.31756346155976</v>
      </c>
      <c r="AP19" s="16">
        <f t="shared" si="46"/>
        <v>1681.2965813256963</v>
      </c>
      <c r="AQ19" s="16">
        <f t="shared" si="29"/>
        <v>93.888917769236741</v>
      </c>
      <c r="AR19" s="16">
        <f t="shared" si="30"/>
        <v>16765.878173077988</v>
      </c>
      <c r="AS19" s="16">
        <f t="shared" si="31"/>
        <v>15084.581591752292</v>
      </c>
      <c r="AT19" s="15">
        <f t="shared" si="32"/>
        <v>2321.7905170688191</v>
      </c>
      <c r="AU19" s="16">
        <f t="shared" si="33"/>
        <v>650.10134477926943</v>
      </c>
      <c r="AV19" s="16">
        <f t="shared" si="34"/>
        <v>16115.776828298718</v>
      </c>
    </row>
    <row r="20" spans="1:48" x14ac:dyDescent="0.25">
      <c r="A20" s="1">
        <v>11</v>
      </c>
      <c r="B20" s="3">
        <f t="shared" si="35"/>
        <v>1462.7933039937091</v>
      </c>
      <c r="C20" s="8">
        <f t="shared" si="10"/>
        <v>162.88946267774421</v>
      </c>
      <c r="D20" s="18">
        <f t="shared" si="0"/>
        <v>171.03393581163144</v>
      </c>
      <c r="E20" s="8">
        <f t="shared" si="1"/>
        <v>1462.7933039937091</v>
      </c>
      <c r="F20" s="8">
        <f t="shared" si="36"/>
        <v>14602.458503679138</v>
      </c>
      <c r="G20" s="8">
        <f t="shared" si="2"/>
        <v>1462.7933039937091</v>
      </c>
      <c r="H20" s="19">
        <f t="shared" si="11"/>
        <v>8.9802819651241457</v>
      </c>
      <c r="I20" s="7">
        <f t="shared" si="37"/>
        <v>114.67041318577901</v>
      </c>
      <c r="J20" s="8">
        <f t="shared" si="3"/>
        <v>19612.532088309781</v>
      </c>
      <c r="K20" s="8">
        <f t="shared" si="12"/>
        <v>19612.532088309781</v>
      </c>
      <c r="L20" s="8">
        <f t="shared" si="4"/>
        <v>5010.0735846306434</v>
      </c>
      <c r="M20" s="8">
        <f t="shared" si="13"/>
        <v>1402.8206036965803</v>
      </c>
      <c r="N20" s="8">
        <f t="shared" si="14"/>
        <v>18209.711484613203</v>
      </c>
      <c r="O20" s="5">
        <f t="shared" si="38"/>
        <v>133.09255048250876</v>
      </c>
      <c r="P20" s="13">
        <f t="shared" si="15"/>
        <v>139.74717800663419</v>
      </c>
      <c r="Q20" s="13">
        <f t="shared" si="16"/>
        <v>2.7949435601326837</v>
      </c>
      <c r="R20" s="13">
        <f t="shared" si="17"/>
        <v>136.95223444650151</v>
      </c>
      <c r="S20" s="13">
        <f t="shared" si="39"/>
        <v>1462.7933039937091</v>
      </c>
      <c r="T20" s="13">
        <f t="shared" si="40"/>
        <v>14602.458503679138</v>
      </c>
      <c r="U20" s="5">
        <f t="shared" si="18"/>
        <v>1462.7933039937091</v>
      </c>
      <c r="V20" s="6">
        <f t="shared" si="5"/>
        <v>10.99079774706062</v>
      </c>
      <c r="W20" s="5">
        <f t="shared" si="41"/>
        <v>380.83043374535163</v>
      </c>
      <c r="X20" s="5">
        <f t="shared" si="6"/>
        <v>106.63252144869847</v>
      </c>
      <c r="Y20" s="6">
        <f t="shared" si="7"/>
        <v>2.0021426697040474</v>
      </c>
      <c r="Z20" s="6">
        <f t="shared" si="42"/>
        <v>138.2590743578962</v>
      </c>
      <c r="AA20" s="13">
        <f t="shared" si="19"/>
        <v>18934.889165818884</v>
      </c>
      <c r="AB20" s="13">
        <f t="shared" si="20"/>
        <v>18934.889165818884</v>
      </c>
      <c r="AC20" s="13">
        <f t="shared" si="8"/>
        <v>4332.4306621397463</v>
      </c>
      <c r="AD20" s="13">
        <f t="shared" si="21"/>
        <v>1213.0805853991292</v>
      </c>
      <c r="AE20" s="13">
        <f t="shared" si="22"/>
        <v>17721.808580419754</v>
      </c>
      <c r="AF20" s="16">
        <f t="shared" si="43"/>
        <v>162.88946267774421</v>
      </c>
      <c r="AG20" s="15">
        <f t="shared" si="23"/>
        <v>171.03393581163144</v>
      </c>
      <c r="AH20" s="15">
        <f t="shared" si="24"/>
        <v>3.4206787162326289</v>
      </c>
      <c r="AI20" s="15">
        <f t="shared" si="25"/>
        <v>1368.9043862244723</v>
      </c>
      <c r="AJ20" s="15">
        <f t="shared" si="44"/>
        <v>14131.695460907946</v>
      </c>
      <c r="AK20" s="16">
        <f t="shared" si="26"/>
        <v>1368.9043862244723</v>
      </c>
      <c r="AL20" s="17">
        <f t="shared" si="9"/>
        <v>8.4038854553328175</v>
      </c>
      <c r="AM20" s="17">
        <f t="shared" si="45"/>
        <v>111.33183363235588</v>
      </c>
      <c r="AN20" s="16">
        <f t="shared" si="27"/>
        <v>19041.521687267585</v>
      </c>
      <c r="AO20" s="16">
        <f t="shared" si="28"/>
        <v>380.83043374535174</v>
      </c>
      <c r="AP20" s="16">
        <f t="shared" si="46"/>
        <v>2062.1270150710479</v>
      </c>
      <c r="AQ20" s="16">
        <f t="shared" si="29"/>
        <v>106.6325214486985</v>
      </c>
      <c r="AR20" s="16">
        <f t="shared" si="30"/>
        <v>19041.521687267585</v>
      </c>
      <c r="AS20" s="16">
        <f t="shared" si="31"/>
        <v>16979.394672196537</v>
      </c>
      <c r="AT20" s="15">
        <f t="shared" si="32"/>
        <v>2847.699211288591</v>
      </c>
      <c r="AU20" s="16">
        <f t="shared" si="33"/>
        <v>797.35577916080558</v>
      </c>
      <c r="AV20" s="16">
        <f t="shared" si="34"/>
        <v>18244.165908106777</v>
      </c>
    </row>
    <row r="21" spans="1:48" x14ac:dyDescent="0.25">
      <c r="A21" s="1">
        <v>12</v>
      </c>
      <c r="B21" s="3">
        <f t="shared" si="35"/>
        <v>1492.0491700735834</v>
      </c>
      <c r="C21" s="8">
        <f t="shared" si="10"/>
        <v>171.03393581163144</v>
      </c>
      <c r="D21" s="18">
        <f t="shared" si="0"/>
        <v>179.58563260221302</v>
      </c>
      <c r="E21" s="8">
        <f t="shared" si="1"/>
        <v>1492.0491700735834</v>
      </c>
      <c r="F21" s="8">
        <f t="shared" si="36"/>
        <v>16094.507673752722</v>
      </c>
      <c r="G21" s="8">
        <f t="shared" si="2"/>
        <v>1492.0491700735834</v>
      </c>
      <c r="H21" s="19">
        <f t="shared" si="11"/>
        <v>8.7237024804063132</v>
      </c>
      <c r="I21" s="7">
        <f t="shared" si="37"/>
        <v>123.39411566618533</v>
      </c>
      <c r="J21" s="8">
        <f t="shared" si="3"/>
        <v>22159.810321302535</v>
      </c>
      <c r="K21" s="8">
        <f t="shared" si="12"/>
        <v>22159.810321302535</v>
      </c>
      <c r="L21" s="8">
        <f t="shared" si="4"/>
        <v>6065.3026475498136</v>
      </c>
      <c r="M21" s="8">
        <f t="shared" si="13"/>
        <v>1698.284741313948</v>
      </c>
      <c r="N21" s="8">
        <f t="shared" si="14"/>
        <v>20461.525579988585</v>
      </c>
      <c r="O21" s="5">
        <f t="shared" si="38"/>
        <v>136.95223444650151</v>
      </c>
      <c r="P21" s="13">
        <f t="shared" si="15"/>
        <v>143.79984616882658</v>
      </c>
      <c r="Q21" s="13">
        <f t="shared" si="16"/>
        <v>2.8759969233765315</v>
      </c>
      <c r="R21" s="13">
        <f t="shared" si="17"/>
        <v>140.92384924545004</v>
      </c>
      <c r="S21" s="13">
        <f t="shared" si="39"/>
        <v>1492.0491700735834</v>
      </c>
      <c r="T21" s="13">
        <f t="shared" si="40"/>
        <v>16094.507673752722</v>
      </c>
      <c r="U21" s="5">
        <f t="shared" si="18"/>
        <v>1492.0491700735834</v>
      </c>
      <c r="V21" s="6">
        <f t="shared" si="5"/>
        <v>10.89466832070149</v>
      </c>
      <c r="W21" s="5">
        <f t="shared" si="41"/>
        <v>428.96570505374183</v>
      </c>
      <c r="X21" s="5">
        <f t="shared" si="6"/>
        <v>120.11039741504773</v>
      </c>
      <c r="Y21" s="6">
        <f t="shared" si="7"/>
        <v>2.1916468311957211</v>
      </c>
      <c r="Z21" s="6">
        <f t="shared" si="42"/>
        <v>151.34538950979342</v>
      </c>
      <c r="AA21" s="13">
        <f t="shared" si="19"/>
        <v>21328.174855272046</v>
      </c>
      <c r="AB21" s="13">
        <f t="shared" si="20"/>
        <v>21328.174855272046</v>
      </c>
      <c r="AC21" s="13">
        <f t="shared" si="8"/>
        <v>5233.667181519324</v>
      </c>
      <c r="AD21" s="13">
        <f t="shared" si="21"/>
        <v>1465.4268108254109</v>
      </c>
      <c r="AE21" s="13">
        <f t="shared" si="22"/>
        <v>19862.748044446635</v>
      </c>
      <c r="AF21" s="16">
        <f t="shared" si="43"/>
        <v>171.03393581163144</v>
      </c>
      <c r="AG21" s="15">
        <f t="shared" si="23"/>
        <v>179.58563260221302</v>
      </c>
      <c r="AH21" s="15">
        <f t="shared" si="24"/>
        <v>3.5917126520442606</v>
      </c>
      <c r="AI21" s="15">
        <f t="shared" si="25"/>
        <v>1385.4166486248848</v>
      </c>
      <c r="AJ21" s="15">
        <f t="shared" si="44"/>
        <v>15517.112109532831</v>
      </c>
      <c r="AK21" s="16">
        <f t="shared" si="26"/>
        <v>1385.4166486248848</v>
      </c>
      <c r="AL21" s="17">
        <f t="shared" si="9"/>
        <v>8.100244212065121</v>
      </c>
      <c r="AM21" s="17">
        <f t="shared" si="45"/>
        <v>119.432077844421</v>
      </c>
      <c r="AN21" s="16">
        <f t="shared" si="27"/>
        <v>21448.285252687096</v>
      </c>
      <c r="AO21" s="16">
        <f t="shared" si="28"/>
        <v>428.96570505374194</v>
      </c>
      <c r="AP21" s="16">
        <f t="shared" si="46"/>
        <v>2491.09272012479</v>
      </c>
      <c r="AQ21" s="16">
        <f t="shared" si="29"/>
        <v>120.11039741504776</v>
      </c>
      <c r="AR21" s="16">
        <f t="shared" si="30"/>
        <v>21448.285252687096</v>
      </c>
      <c r="AS21" s="16">
        <f t="shared" si="31"/>
        <v>18957.192532562305</v>
      </c>
      <c r="AT21" s="15">
        <f t="shared" si="32"/>
        <v>3440.0804230294743</v>
      </c>
      <c r="AU21" s="16">
        <f t="shared" si="33"/>
        <v>963.22251844825291</v>
      </c>
      <c r="AV21" s="16">
        <f t="shared" si="34"/>
        <v>20485.062734238843</v>
      </c>
    </row>
    <row r="22" spans="1:48" x14ac:dyDescent="0.25">
      <c r="A22" s="1">
        <v>13</v>
      </c>
      <c r="B22" s="3">
        <f t="shared" si="35"/>
        <v>1521.8901534750551</v>
      </c>
      <c r="C22" s="8">
        <f t="shared" si="10"/>
        <v>179.58563260221302</v>
      </c>
      <c r="D22" s="18">
        <f t="shared" si="0"/>
        <v>188.56491423232367</v>
      </c>
      <c r="E22" s="8">
        <f t="shared" si="1"/>
        <v>1521.8901534750551</v>
      </c>
      <c r="F22" s="8">
        <f t="shared" si="36"/>
        <v>17616.397827227778</v>
      </c>
      <c r="G22" s="8">
        <f t="shared" si="2"/>
        <v>1521.8901534750551</v>
      </c>
      <c r="H22" s="19">
        <f t="shared" si="11"/>
        <v>8.4744538381089889</v>
      </c>
      <c r="I22" s="7">
        <f t="shared" si="37"/>
        <v>131.86856950429433</v>
      </c>
      <c r="J22" s="8">
        <f t="shared" si="3"/>
        <v>24865.785498516474</v>
      </c>
      <c r="K22" s="8">
        <f t="shared" si="12"/>
        <v>24865.785498516474</v>
      </c>
      <c r="L22" s="8">
        <f t="shared" si="4"/>
        <v>7249.3876712886959</v>
      </c>
      <c r="M22" s="8">
        <f t="shared" si="13"/>
        <v>2029.8285479608351</v>
      </c>
      <c r="N22" s="8">
        <f t="shared" si="14"/>
        <v>22835.956950555639</v>
      </c>
      <c r="O22" s="5">
        <f t="shared" si="38"/>
        <v>140.92384924545004</v>
      </c>
      <c r="P22" s="13">
        <f t="shared" si="15"/>
        <v>147.97004170772254</v>
      </c>
      <c r="Q22" s="13">
        <f t="shared" si="16"/>
        <v>2.9594008341544509</v>
      </c>
      <c r="R22" s="13">
        <f t="shared" si="17"/>
        <v>145.01064087356809</v>
      </c>
      <c r="S22" s="13">
        <f t="shared" si="39"/>
        <v>1521.8901534750551</v>
      </c>
      <c r="T22" s="13">
        <f t="shared" si="40"/>
        <v>17616.397827227778</v>
      </c>
      <c r="U22" s="5">
        <f t="shared" si="18"/>
        <v>1521.8901534750551</v>
      </c>
      <c r="V22" s="6">
        <f t="shared" si="5"/>
        <v>10.799379676497106</v>
      </c>
      <c r="W22" s="5">
        <f t="shared" si="41"/>
        <v>479.85136518368904</v>
      </c>
      <c r="X22" s="5">
        <f t="shared" si="6"/>
        <v>134.35838225143294</v>
      </c>
      <c r="Y22" s="6">
        <f t="shared" si="7"/>
        <v>2.3825353839618195</v>
      </c>
      <c r="Z22" s="6">
        <f t="shared" si="42"/>
        <v>164.52730457025234</v>
      </c>
      <c r="AA22" s="13">
        <f t="shared" si="19"/>
        <v>23858.209876933022</v>
      </c>
      <c r="AB22" s="13">
        <f t="shared" si="20"/>
        <v>23858.209876933022</v>
      </c>
      <c r="AC22" s="13">
        <f t="shared" si="8"/>
        <v>6241.8120497052441</v>
      </c>
      <c r="AD22" s="13">
        <f t="shared" si="21"/>
        <v>1747.7073739174684</v>
      </c>
      <c r="AE22" s="13">
        <f t="shared" si="22"/>
        <v>22110.502503015552</v>
      </c>
      <c r="AF22" s="16">
        <f t="shared" si="43"/>
        <v>179.58563260221302</v>
      </c>
      <c r="AG22" s="15">
        <f t="shared" si="23"/>
        <v>188.56491423232367</v>
      </c>
      <c r="AH22" s="15">
        <f t="shared" si="24"/>
        <v>3.7712982846464733</v>
      </c>
      <c r="AI22" s="15">
        <f t="shared" si="25"/>
        <v>1401.7797560600072</v>
      </c>
      <c r="AJ22" s="15">
        <f t="shared" si="44"/>
        <v>16918.891865592839</v>
      </c>
      <c r="AK22" s="16">
        <f t="shared" si="26"/>
        <v>1401.7797560600072</v>
      </c>
      <c r="AL22" s="17">
        <f t="shared" si="9"/>
        <v>7.8056342021802312</v>
      </c>
      <c r="AM22" s="17">
        <f t="shared" si="45"/>
        <v>127.23771204660123</v>
      </c>
      <c r="AN22" s="16">
        <f t="shared" si="27"/>
        <v>23992.568259184456</v>
      </c>
      <c r="AO22" s="16">
        <f t="shared" si="28"/>
        <v>479.85136518368915</v>
      </c>
      <c r="AP22" s="16">
        <f t="shared" si="46"/>
        <v>2970.9440853084793</v>
      </c>
      <c r="AQ22" s="16">
        <f t="shared" si="29"/>
        <v>134.35838225143297</v>
      </c>
      <c r="AR22" s="16">
        <f t="shared" si="30"/>
        <v>23992.568259184456</v>
      </c>
      <c r="AS22" s="16">
        <f t="shared" si="31"/>
        <v>21021.624173875978</v>
      </c>
      <c r="AT22" s="15">
        <f t="shared" si="32"/>
        <v>4102.732308283139</v>
      </c>
      <c r="AU22" s="16">
        <f t="shared" si="33"/>
        <v>1148.765046319279</v>
      </c>
      <c r="AV22" s="16">
        <f t="shared" si="34"/>
        <v>22843.803212865176</v>
      </c>
    </row>
    <row r="23" spans="1:48" x14ac:dyDescent="0.25">
      <c r="A23" s="1">
        <v>14</v>
      </c>
      <c r="B23" s="3">
        <f t="shared" si="35"/>
        <v>1552.3279565445562</v>
      </c>
      <c r="C23" s="8">
        <f t="shared" si="10"/>
        <v>188.56491423232367</v>
      </c>
      <c r="D23" s="18">
        <f t="shared" si="0"/>
        <v>197.99315994393987</v>
      </c>
      <c r="E23" s="8">
        <f t="shared" si="1"/>
        <v>1552.3279565445562</v>
      </c>
      <c r="F23" s="8">
        <f t="shared" si="36"/>
        <v>19168.725783772334</v>
      </c>
      <c r="G23" s="8">
        <f t="shared" si="2"/>
        <v>1552.3279565445562</v>
      </c>
      <c r="H23" s="19">
        <f t="shared" si="11"/>
        <v>8.2323265855915899</v>
      </c>
      <c r="I23" s="7">
        <f t="shared" si="37"/>
        <v>140.10089608988591</v>
      </c>
      <c r="J23" s="8">
        <f t="shared" si="3"/>
        <v>27739.019127814081</v>
      </c>
      <c r="K23" s="8">
        <f t="shared" si="12"/>
        <v>27739.019127814081</v>
      </c>
      <c r="L23" s="8">
        <f t="shared" si="4"/>
        <v>8570.2933440417473</v>
      </c>
      <c r="M23" s="8">
        <f t="shared" si="13"/>
        <v>2399.6821363316894</v>
      </c>
      <c r="N23" s="8">
        <f t="shared" si="14"/>
        <v>25339.336991482392</v>
      </c>
      <c r="O23" s="5">
        <f t="shared" si="38"/>
        <v>145.01064087356809</v>
      </c>
      <c r="P23" s="13">
        <f t="shared" si="15"/>
        <v>152.26117291724651</v>
      </c>
      <c r="Q23" s="13">
        <f t="shared" si="16"/>
        <v>3.0452234583449305</v>
      </c>
      <c r="R23" s="13">
        <f t="shared" si="17"/>
        <v>149.21594945890158</v>
      </c>
      <c r="S23" s="13">
        <f t="shared" si="39"/>
        <v>1552.3279565445562</v>
      </c>
      <c r="T23" s="13">
        <f t="shared" si="40"/>
        <v>19168.725783772334</v>
      </c>
      <c r="U23" s="5">
        <f t="shared" si="18"/>
        <v>1552.3279565445562</v>
      </c>
      <c r="V23" s="6">
        <f t="shared" si="5"/>
        <v>10.704924460667684</v>
      </c>
      <c r="W23" s="5">
        <f t="shared" si="41"/>
        <v>533.62129450302916</v>
      </c>
      <c r="X23" s="5">
        <f t="shared" si="6"/>
        <v>149.41396246084818</v>
      </c>
      <c r="Y23" s="6">
        <f t="shared" si="7"/>
        <v>2.5748409163727022</v>
      </c>
      <c r="Z23" s="6">
        <f t="shared" si="42"/>
        <v>177.80706994729272</v>
      </c>
      <c r="AA23" s="13">
        <f t="shared" si="19"/>
        <v>26531.650762690606</v>
      </c>
      <c r="AB23" s="13">
        <f t="shared" si="20"/>
        <v>26531.650762690606</v>
      </c>
      <c r="AC23" s="13">
        <f t="shared" si="8"/>
        <v>7362.9249789182722</v>
      </c>
      <c r="AD23" s="13">
        <f t="shared" si="21"/>
        <v>2061.6189940971162</v>
      </c>
      <c r="AE23" s="13">
        <f t="shared" si="22"/>
        <v>24470.03176859349</v>
      </c>
      <c r="AF23" s="16">
        <f t="shared" si="43"/>
        <v>188.56491423232367</v>
      </c>
      <c r="AG23" s="15">
        <f t="shared" si="23"/>
        <v>197.99315994393987</v>
      </c>
      <c r="AH23" s="15">
        <f t="shared" si="24"/>
        <v>3.9598631988787973</v>
      </c>
      <c r="AI23" s="15">
        <f t="shared" si="25"/>
        <v>1417.9695742931233</v>
      </c>
      <c r="AJ23" s="15">
        <f t="shared" si="44"/>
        <v>18336.861439885961</v>
      </c>
      <c r="AK23" s="16">
        <f t="shared" si="26"/>
        <v>1417.9695742931233</v>
      </c>
      <c r="AL23" s="17">
        <f t="shared" si="9"/>
        <v>7.5197953981306238</v>
      </c>
      <c r="AM23" s="17">
        <f t="shared" si="45"/>
        <v>134.75750744473186</v>
      </c>
      <c r="AN23" s="16">
        <f t="shared" si="27"/>
        <v>26681.064725151464</v>
      </c>
      <c r="AO23" s="16">
        <f t="shared" si="28"/>
        <v>533.62129450302928</v>
      </c>
      <c r="AP23" s="16">
        <f t="shared" si="46"/>
        <v>3504.5653798115086</v>
      </c>
      <c r="AQ23" s="16">
        <f t="shared" si="29"/>
        <v>149.41396246084821</v>
      </c>
      <c r="AR23" s="16">
        <f t="shared" si="30"/>
        <v>26681.064725151464</v>
      </c>
      <c r="AS23" s="16">
        <f t="shared" si="31"/>
        <v>23176.499345339955</v>
      </c>
      <c r="AT23" s="15">
        <f t="shared" si="32"/>
        <v>4839.6379054539939</v>
      </c>
      <c r="AU23" s="16">
        <f t="shared" si="33"/>
        <v>1355.0986135271185</v>
      </c>
      <c r="AV23" s="16">
        <f t="shared" si="34"/>
        <v>25325.966111624344</v>
      </c>
    </row>
    <row r="24" spans="1:48" x14ac:dyDescent="0.25">
      <c r="A24" s="1">
        <v>15</v>
      </c>
      <c r="B24" s="3">
        <f t="shared" si="35"/>
        <v>1583.3745156754474</v>
      </c>
      <c r="C24" s="8">
        <f t="shared" si="10"/>
        <v>197.99315994393987</v>
      </c>
      <c r="D24" s="18">
        <f t="shared" si="0"/>
        <v>207.89281794113688</v>
      </c>
      <c r="E24" s="8">
        <f t="shared" si="1"/>
        <v>1583.3745156754474</v>
      </c>
      <c r="F24" s="8">
        <f t="shared" si="36"/>
        <v>20752.100299447782</v>
      </c>
      <c r="G24" s="8">
        <f t="shared" si="2"/>
        <v>1583.3745156754474</v>
      </c>
      <c r="H24" s="19">
        <f t="shared" si="11"/>
        <v>7.9971172545746869</v>
      </c>
      <c r="I24" s="7">
        <f t="shared" si="37"/>
        <v>148.09801334446058</v>
      </c>
      <c r="J24" s="8">
        <f t="shared" si="3"/>
        <v>30788.513325664004</v>
      </c>
      <c r="K24" s="8">
        <f t="shared" si="12"/>
        <v>30788.513325664004</v>
      </c>
      <c r="L24" s="8">
        <f t="shared" si="4"/>
        <v>10036.413026216222</v>
      </c>
      <c r="M24" s="8">
        <f t="shared" si="13"/>
        <v>2810.1956473405421</v>
      </c>
      <c r="N24" s="8">
        <f t="shared" si="14"/>
        <v>27978.317678323463</v>
      </c>
      <c r="O24" s="5">
        <f t="shared" si="38"/>
        <v>149.21594945890158</v>
      </c>
      <c r="P24" s="13">
        <f t="shared" si="15"/>
        <v>156.67674693184665</v>
      </c>
      <c r="Q24" s="13">
        <f t="shared" si="16"/>
        <v>3.1335349386369331</v>
      </c>
      <c r="R24" s="13">
        <f t="shared" si="17"/>
        <v>153.54321199320972</v>
      </c>
      <c r="S24" s="13">
        <f t="shared" si="39"/>
        <v>1583.3745156754474</v>
      </c>
      <c r="T24" s="13">
        <f t="shared" si="40"/>
        <v>20752.100299447782</v>
      </c>
      <c r="U24" s="5">
        <f t="shared" si="18"/>
        <v>1583.3745156754474</v>
      </c>
      <c r="V24" s="6">
        <f t="shared" si="5"/>
        <v>10.611295383752223</v>
      </c>
      <c r="W24" s="5">
        <f t="shared" si="41"/>
        <v>590.41553084568716</v>
      </c>
      <c r="X24" s="5">
        <f t="shared" si="6"/>
        <v>165.31634863679241</v>
      </c>
      <c r="Y24" s="6">
        <f t="shared" si="7"/>
        <v>2.7685963885378029</v>
      </c>
      <c r="Z24" s="6">
        <f t="shared" si="42"/>
        <v>191.18696171958277</v>
      </c>
      <c r="AA24" s="13">
        <f t="shared" si="19"/>
        <v>29355.46019364757</v>
      </c>
      <c r="AB24" s="13">
        <f t="shared" si="20"/>
        <v>29355.46019364757</v>
      </c>
      <c r="AC24" s="13">
        <f t="shared" si="8"/>
        <v>8603.359894199788</v>
      </c>
      <c r="AD24" s="13">
        <f t="shared" si="21"/>
        <v>2408.9407703759407</v>
      </c>
      <c r="AE24" s="13">
        <f t="shared" si="22"/>
        <v>26946.519423271631</v>
      </c>
      <c r="AF24" s="16">
        <f t="shared" si="43"/>
        <v>197.99315994393987</v>
      </c>
      <c r="AG24" s="15">
        <f t="shared" si="23"/>
        <v>207.89281794113688</v>
      </c>
      <c r="AH24" s="15">
        <f t="shared" si="24"/>
        <v>4.1578563588227375</v>
      </c>
      <c r="AI24" s="15">
        <f t="shared" si="25"/>
        <v>1433.9605532145993</v>
      </c>
      <c r="AJ24" s="15">
        <f t="shared" si="44"/>
        <v>19770.821993100559</v>
      </c>
      <c r="AK24" s="16">
        <f t="shared" si="26"/>
        <v>1433.9605532145993</v>
      </c>
      <c r="AL24" s="17">
        <f t="shared" si="9"/>
        <v>7.2424752128841892</v>
      </c>
      <c r="AM24" s="17">
        <f t="shared" si="45"/>
        <v>141.99998265761604</v>
      </c>
      <c r="AN24" s="16">
        <f t="shared" si="27"/>
        <v>29520.776542284366</v>
      </c>
      <c r="AO24" s="16">
        <f t="shared" si="28"/>
        <v>590.41553084568727</v>
      </c>
      <c r="AP24" s="16">
        <f t="shared" si="46"/>
        <v>4094.9809106571956</v>
      </c>
      <c r="AQ24" s="16">
        <f t="shared" si="29"/>
        <v>165.31634863679244</v>
      </c>
      <c r="AR24" s="16">
        <f t="shared" si="30"/>
        <v>29520.776542284366</v>
      </c>
      <c r="AS24" s="16">
        <f t="shared" si="31"/>
        <v>25425.79563162717</v>
      </c>
      <c r="AT24" s="15">
        <f t="shared" si="32"/>
        <v>5654.9736385266115</v>
      </c>
      <c r="AU24" s="16">
        <f t="shared" si="33"/>
        <v>1583.3926187874513</v>
      </c>
      <c r="AV24" s="16">
        <f t="shared" si="34"/>
        <v>27937.383923496913</v>
      </c>
    </row>
    <row r="25" spans="1:48" x14ac:dyDescent="0.25">
      <c r="A25" s="1">
        <v>16</v>
      </c>
      <c r="B25" s="3">
        <f t="shared" si="35"/>
        <v>1615.0420059889564</v>
      </c>
      <c r="C25" s="8">
        <f t="shared" si="10"/>
        <v>207.89281794113688</v>
      </c>
      <c r="D25" s="18">
        <f t="shared" si="0"/>
        <v>218.28745883819374</v>
      </c>
      <c r="E25" s="8">
        <f t="shared" si="1"/>
        <v>1615.0420059889564</v>
      </c>
      <c r="F25" s="8">
        <f t="shared" si="36"/>
        <v>22367.142305436737</v>
      </c>
      <c r="G25" s="8">
        <f t="shared" si="2"/>
        <v>1615.0420059889564</v>
      </c>
      <c r="H25" s="19">
        <f t="shared" si="11"/>
        <v>7.7686281901582674</v>
      </c>
      <c r="I25" s="7">
        <f t="shared" si="37"/>
        <v>155.86664153461885</v>
      </c>
      <c r="J25" s="8">
        <f t="shared" si="3"/>
        <v>34023.733098235614</v>
      </c>
      <c r="K25" s="8">
        <f t="shared" si="12"/>
        <v>34023.733098235614</v>
      </c>
      <c r="L25" s="8">
        <f t="shared" si="4"/>
        <v>11656.590792798877</v>
      </c>
      <c r="M25" s="8">
        <f t="shared" si="13"/>
        <v>3263.8454219836858</v>
      </c>
      <c r="N25" s="8">
        <f t="shared" si="14"/>
        <v>30759.887676251928</v>
      </c>
      <c r="O25" s="5">
        <f t="shared" si="38"/>
        <v>153.54321199320972</v>
      </c>
      <c r="P25" s="13">
        <f t="shared" si="15"/>
        <v>161.22037259287021</v>
      </c>
      <c r="Q25" s="13">
        <f t="shared" si="16"/>
        <v>3.2244074518574042</v>
      </c>
      <c r="R25" s="13">
        <f t="shared" si="17"/>
        <v>157.99596514101279</v>
      </c>
      <c r="S25" s="13">
        <f t="shared" si="39"/>
        <v>1615.0420059889564</v>
      </c>
      <c r="T25" s="13">
        <f t="shared" si="40"/>
        <v>22367.142305436737</v>
      </c>
      <c r="U25" s="5">
        <f t="shared" si="18"/>
        <v>1615.0420059889564</v>
      </c>
      <c r="V25" s="6">
        <f t="shared" si="5"/>
        <v>10.518485220045935</v>
      </c>
      <c r="W25" s="5">
        <f t="shared" si="41"/>
        <v>650.38054619236698</v>
      </c>
      <c r="X25" s="5">
        <f t="shared" si="6"/>
        <v>182.10655293386276</v>
      </c>
      <c r="Y25" s="6">
        <f t="shared" si="7"/>
        <v>2.9638351387047481</v>
      </c>
      <c r="Z25" s="6">
        <f t="shared" si="42"/>
        <v>204.66928207833345</v>
      </c>
      <c r="AA25" s="13">
        <f t="shared" si="19"/>
        <v>32336.920756684485</v>
      </c>
      <c r="AB25" s="13">
        <f t="shared" si="20"/>
        <v>32336.920756684485</v>
      </c>
      <c r="AC25" s="13">
        <f t="shared" si="8"/>
        <v>9969.7784512477483</v>
      </c>
      <c r="AD25" s="13">
        <f t="shared" si="21"/>
        <v>2791.53796634937</v>
      </c>
      <c r="AE25" s="13">
        <f t="shared" si="22"/>
        <v>29545.382790335116</v>
      </c>
      <c r="AF25" s="16">
        <f t="shared" si="43"/>
        <v>207.89281794113688</v>
      </c>
      <c r="AG25" s="15">
        <f t="shared" si="23"/>
        <v>218.28745883819374</v>
      </c>
      <c r="AH25" s="15">
        <f t="shared" si="24"/>
        <v>4.3657491767638748</v>
      </c>
      <c r="AI25" s="15">
        <f t="shared" si="25"/>
        <v>1449.725657352164</v>
      </c>
      <c r="AJ25" s="15">
        <f t="shared" si="44"/>
        <v>21220.547650452721</v>
      </c>
      <c r="AK25" s="16">
        <f t="shared" si="26"/>
        <v>1449.725657352164</v>
      </c>
      <c r="AL25" s="17">
        <f t="shared" si="9"/>
        <v>6.9734282872756177</v>
      </c>
      <c r="AM25" s="17">
        <f t="shared" si="45"/>
        <v>148.97341094489167</v>
      </c>
      <c r="AN25" s="16">
        <f t="shared" si="27"/>
        <v>32519.027309618363</v>
      </c>
      <c r="AO25" s="16">
        <f t="shared" si="28"/>
        <v>650.38054619236721</v>
      </c>
      <c r="AP25" s="16">
        <f t="shared" si="46"/>
        <v>4745.3614568495632</v>
      </c>
      <c r="AQ25" s="16">
        <f t="shared" si="29"/>
        <v>182.10655293386284</v>
      </c>
      <c r="AR25" s="16">
        <f t="shared" si="30"/>
        <v>32519.027309618363</v>
      </c>
      <c r="AS25" s="16">
        <f t="shared" si="31"/>
        <v>27773.665852768798</v>
      </c>
      <c r="AT25" s="15">
        <f t="shared" si="32"/>
        <v>6553.1182023160763</v>
      </c>
      <c r="AU25" s="16">
        <f t="shared" si="33"/>
        <v>1834.8730966485016</v>
      </c>
      <c r="AV25" s="16">
        <f t="shared" si="34"/>
        <v>30684.154212969861</v>
      </c>
    </row>
    <row r="26" spans="1:48" x14ac:dyDescent="0.25">
      <c r="A26" s="1">
        <v>17</v>
      </c>
      <c r="B26" s="3">
        <f t="shared" si="35"/>
        <v>1647.3428461087356</v>
      </c>
      <c r="C26" s="8">
        <f t="shared" si="10"/>
        <v>218.28745883819374</v>
      </c>
      <c r="D26" s="18">
        <f t="shared" si="0"/>
        <v>229.20183178010345</v>
      </c>
      <c r="E26" s="8">
        <f t="shared" si="1"/>
        <v>1647.3428461087356</v>
      </c>
      <c r="F26" s="8">
        <f t="shared" si="36"/>
        <v>24014.485151545472</v>
      </c>
      <c r="G26" s="8">
        <f t="shared" si="2"/>
        <v>1647.3428461087356</v>
      </c>
      <c r="H26" s="19">
        <f t="shared" si="11"/>
        <v>7.5466673847251737</v>
      </c>
      <c r="I26" s="7">
        <f t="shared" si="37"/>
        <v>163.41330891934402</v>
      </c>
      <c r="J26" s="8">
        <f t="shared" si="3"/>
        <v>37454.629741561563</v>
      </c>
      <c r="K26" s="8">
        <f t="shared" si="12"/>
        <v>37454.629741561563</v>
      </c>
      <c r="L26" s="8">
        <f t="shared" si="4"/>
        <v>13440.144590016091</v>
      </c>
      <c r="M26" s="8">
        <f t="shared" si="13"/>
        <v>3763.2404852045056</v>
      </c>
      <c r="N26" s="8">
        <f t="shared" si="14"/>
        <v>33691.389256357055</v>
      </c>
      <c r="O26" s="5">
        <f t="shared" si="38"/>
        <v>157.99596514101279</v>
      </c>
      <c r="P26" s="13">
        <f t="shared" si="15"/>
        <v>165.89576339806342</v>
      </c>
      <c r="Q26" s="13">
        <f t="shared" si="16"/>
        <v>3.3179152679612685</v>
      </c>
      <c r="R26" s="13">
        <f t="shared" si="17"/>
        <v>162.57784813010215</v>
      </c>
      <c r="S26" s="13">
        <f t="shared" si="39"/>
        <v>1647.3428461087356</v>
      </c>
      <c r="T26" s="13">
        <f t="shared" si="40"/>
        <v>24014.485151545472</v>
      </c>
      <c r="U26" s="5">
        <f t="shared" si="18"/>
        <v>1647.3428461087356</v>
      </c>
      <c r="V26" s="6">
        <f t="shared" si="5"/>
        <v>10.42648680704262</v>
      </c>
      <c r="W26" s="5">
        <f t="shared" si="41"/>
        <v>713.66953565865754</v>
      </c>
      <c r="X26" s="5">
        <f t="shared" si="6"/>
        <v>199.82746998442414</v>
      </c>
      <c r="Y26" s="6">
        <f t="shared" si="7"/>
        <v>3.1605908897443009</v>
      </c>
      <c r="Z26" s="6">
        <f t="shared" si="42"/>
        <v>218.25635977512036</v>
      </c>
      <c r="AA26" s="13">
        <f t="shared" si="19"/>
        <v>35483.649312948452</v>
      </c>
      <c r="AB26" s="13">
        <f t="shared" si="20"/>
        <v>35483.649312948452</v>
      </c>
      <c r="AC26" s="13">
        <f t="shared" si="8"/>
        <v>11469.16416140298</v>
      </c>
      <c r="AD26" s="13">
        <f t="shared" si="21"/>
        <v>3211.3659651928347</v>
      </c>
      <c r="AE26" s="13">
        <f t="shared" si="22"/>
        <v>32272.283347755616</v>
      </c>
      <c r="AF26" s="16">
        <f t="shared" si="43"/>
        <v>218.28745883819374</v>
      </c>
      <c r="AG26" s="15">
        <f t="shared" si="23"/>
        <v>229.20183178010345</v>
      </c>
      <c r="AH26" s="15">
        <f t="shared" si="24"/>
        <v>4.584036635602069</v>
      </c>
      <c r="AI26" s="15">
        <f t="shared" si="25"/>
        <v>1465.2362931748728</v>
      </c>
      <c r="AJ26" s="15">
        <f t="shared" si="44"/>
        <v>22685.783943627594</v>
      </c>
      <c r="AK26" s="16">
        <f t="shared" si="26"/>
        <v>1465.2362931748728</v>
      </c>
      <c r="AL26" s="17">
        <f t="shared" si="9"/>
        <v>6.7124162834337806</v>
      </c>
      <c r="AM26" s="17">
        <f t="shared" si="45"/>
        <v>155.68582722832545</v>
      </c>
      <c r="AN26" s="16">
        <f t="shared" si="27"/>
        <v>35683.476782932899</v>
      </c>
      <c r="AO26" s="16">
        <f t="shared" si="28"/>
        <v>713.66953565865799</v>
      </c>
      <c r="AP26" s="16">
        <f t="shared" si="46"/>
        <v>5459.0309925082211</v>
      </c>
      <c r="AQ26" s="16">
        <f t="shared" si="29"/>
        <v>199.82746998442425</v>
      </c>
      <c r="AR26" s="16">
        <f t="shared" si="30"/>
        <v>35683.476782932899</v>
      </c>
      <c r="AS26" s="16">
        <f t="shared" si="31"/>
        <v>30224.445790424677</v>
      </c>
      <c r="AT26" s="15">
        <f t="shared" si="32"/>
        <v>7538.6618467970839</v>
      </c>
      <c r="AU26" s="16">
        <f t="shared" si="33"/>
        <v>2110.8253171031838</v>
      </c>
      <c r="AV26" s="16">
        <f t="shared" si="34"/>
        <v>33572.651465829716</v>
      </c>
    </row>
    <row r="27" spans="1:48" x14ac:dyDescent="0.25">
      <c r="A27" s="1">
        <v>18</v>
      </c>
      <c r="B27" s="3">
        <f t="shared" si="35"/>
        <v>1680.2897030309102</v>
      </c>
      <c r="C27" s="8">
        <f t="shared" si="10"/>
        <v>229.20183178010345</v>
      </c>
      <c r="D27" s="18">
        <f t="shared" si="0"/>
        <v>240.66192336910862</v>
      </c>
      <c r="E27" s="8">
        <f t="shared" si="1"/>
        <v>1680.2897030309102</v>
      </c>
      <c r="F27" s="8">
        <f t="shared" si="36"/>
        <v>25694.774854576382</v>
      </c>
      <c r="G27" s="8">
        <f t="shared" si="2"/>
        <v>1680.2897030309102</v>
      </c>
      <c r="H27" s="19">
        <f t="shared" si="11"/>
        <v>7.3310483165901683</v>
      </c>
      <c r="I27" s="7">
        <f t="shared" si="37"/>
        <v>170.74435723593419</v>
      </c>
      <c r="J27" s="8">
        <f t="shared" si="3"/>
        <v>41091.665416822099</v>
      </c>
      <c r="K27" s="8">
        <f t="shared" si="12"/>
        <v>41091.665416822099</v>
      </c>
      <c r="L27" s="8">
        <f t="shared" si="4"/>
        <v>15396.890562245717</v>
      </c>
      <c r="M27" s="8">
        <f t="shared" si="13"/>
        <v>4311.1293574288011</v>
      </c>
      <c r="N27" s="8">
        <f t="shared" si="14"/>
        <v>36780.5360593933</v>
      </c>
      <c r="O27" s="5">
        <f t="shared" si="38"/>
        <v>162.57784813010215</v>
      </c>
      <c r="P27" s="13">
        <f t="shared" si="15"/>
        <v>170.70674053660727</v>
      </c>
      <c r="Q27" s="13">
        <f t="shared" si="16"/>
        <v>3.4141348107321456</v>
      </c>
      <c r="R27" s="13">
        <f t="shared" si="17"/>
        <v>167.29260572587512</v>
      </c>
      <c r="S27" s="13">
        <f t="shared" si="39"/>
        <v>1680.2897030309102</v>
      </c>
      <c r="T27" s="13">
        <f t="shared" si="40"/>
        <v>25694.774854576382</v>
      </c>
      <c r="U27" s="5">
        <f t="shared" si="18"/>
        <v>1680.2897030309102</v>
      </c>
      <c r="V27" s="6">
        <f t="shared" si="5"/>
        <v>10.335293044881897</v>
      </c>
      <c r="W27" s="5">
        <f t="shared" si="41"/>
        <v>780.44271933556672</v>
      </c>
      <c r="X27" s="5">
        <f t="shared" si="6"/>
        <v>218.52396141395872</v>
      </c>
      <c r="Y27" s="6">
        <f t="shared" si="7"/>
        <v>3.3588977557224817</v>
      </c>
      <c r="Z27" s="6">
        <f t="shared" si="42"/>
        <v>231.95055057572475</v>
      </c>
      <c r="AA27" s="13">
        <f t="shared" si="19"/>
        <v>38803.612005364375</v>
      </c>
      <c r="AB27" s="13">
        <f t="shared" si="20"/>
        <v>38803.612005364375</v>
      </c>
      <c r="AC27" s="13">
        <f t="shared" si="8"/>
        <v>13108.837150787993</v>
      </c>
      <c r="AD27" s="13">
        <f t="shared" si="21"/>
        <v>3670.4744022206382</v>
      </c>
      <c r="AE27" s="13">
        <f t="shared" si="22"/>
        <v>35133.137603143739</v>
      </c>
      <c r="AF27" s="16">
        <f t="shared" si="43"/>
        <v>229.20183178010345</v>
      </c>
      <c r="AG27" s="15">
        <f t="shared" si="23"/>
        <v>240.66192336910862</v>
      </c>
      <c r="AH27" s="15">
        <f t="shared" si="24"/>
        <v>4.8132384673821722</v>
      </c>
      <c r="AI27" s="15">
        <f t="shared" si="25"/>
        <v>1480.4622330464861</v>
      </c>
      <c r="AJ27" s="15">
        <f t="shared" si="44"/>
        <v>24166.246176674078</v>
      </c>
      <c r="AK27" s="16">
        <f t="shared" si="26"/>
        <v>1480.4622330464861</v>
      </c>
      <c r="AL27" s="17">
        <f t="shared" si="9"/>
        <v>6.4592076841115453</v>
      </c>
      <c r="AM27" s="17">
        <f t="shared" si="45"/>
        <v>162.14503491243698</v>
      </c>
      <c r="AN27" s="16">
        <f t="shared" si="27"/>
        <v>39022.135966778354</v>
      </c>
      <c r="AO27" s="16">
        <f t="shared" si="28"/>
        <v>780.44271933556695</v>
      </c>
      <c r="AP27" s="16">
        <f t="shared" si="46"/>
        <v>6239.4737118437879</v>
      </c>
      <c r="AQ27" s="16">
        <f t="shared" si="29"/>
        <v>218.52396141395877</v>
      </c>
      <c r="AR27" s="16">
        <f t="shared" si="30"/>
        <v>39022.135966778354</v>
      </c>
      <c r="AS27" s="16">
        <f t="shared" si="31"/>
        <v>32782.662254934563</v>
      </c>
      <c r="AT27" s="15">
        <f t="shared" si="32"/>
        <v>8616.4160782604849</v>
      </c>
      <c r="AU27" s="16">
        <f t="shared" si="33"/>
        <v>2412.5965019129362</v>
      </c>
      <c r="AV27" s="16">
        <f t="shared" si="34"/>
        <v>36609.539464865418</v>
      </c>
    </row>
    <row r="28" spans="1:48" x14ac:dyDescent="0.25">
      <c r="A28" s="1">
        <v>19</v>
      </c>
      <c r="B28" s="3">
        <f t="shared" si="35"/>
        <v>1713.8954970915286</v>
      </c>
      <c r="C28" s="8">
        <f t="shared" si="10"/>
        <v>240.66192336910862</v>
      </c>
      <c r="D28" s="18">
        <f t="shared" si="0"/>
        <v>252.69501953756406</v>
      </c>
      <c r="E28" s="8">
        <f t="shared" si="1"/>
        <v>1713.8954970915286</v>
      </c>
      <c r="F28" s="8">
        <f t="shared" si="36"/>
        <v>27408.670351667912</v>
      </c>
      <c r="G28" s="8">
        <f t="shared" si="2"/>
        <v>1713.8954970915286</v>
      </c>
      <c r="H28" s="19">
        <f t="shared" si="11"/>
        <v>7.1215897932590204</v>
      </c>
      <c r="I28" s="7">
        <f t="shared" si="37"/>
        <v>177.86594702919322</v>
      </c>
      <c r="J28" s="8">
        <f t="shared" si="3"/>
        <v>44945.838959609318</v>
      </c>
      <c r="K28" s="8">
        <f t="shared" si="12"/>
        <v>44945.838959609318</v>
      </c>
      <c r="L28" s="8">
        <f t="shared" si="4"/>
        <v>17537.168607941407</v>
      </c>
      <c r="M28" s="8">
        <f t="shared" si="13"/>
        <v>4910.4072102235941</v>
      </c>
      <c r="N28" s="8">
        <f t="shared" si="14"/>
        <v>40035.431749385723</v>
      </c>
      <c r="O28" s="5">
        <f t="shared" si="38"/>
        <v>167.29260572587512</v>
      </c>
      <c r="P28" s="13">
        <f t="shared" si="15"/>
        <v>175.65723601216888</v>
      </c>
      <c r="Q28" s="13">
        <f t="shared" si="16"/>
        <v>3.5131447202433779</v>
      </c>
      <c r="R28" s="13">
        <f t="shared" si="17"/>
        <v>172.14409129192549</v>
      </c>
      <c r="S28" s="13">
        <f t="shared" si="39"/>
        <v>1713.8954970915286</v>
      </c>
      <c r="T28" s="13">
        <f t="shared" si="40"/>
        <v>27408.670351667912</v>
      </c>
      <c r="U28" s="5">
        <f t="shared" si="18"/>
        <v>1713.8954970915286</v>
      </c>
      <c r="V28" s="6">
        <f t="shared" si="5"/>
        <v>10.244896895801299</v>
      </c>
      <c r="W28" s="5">
        <f t="shared" si="41"/>
        <v>850.8676575515741</v>
      </c>
      <c r="X28" s="5">
        <f t="shared" si="6"/>
        <v>238.24294411444077</v>
      </c>
      <c r="Y28" s="6">
        <f t="shared" si="7"/>
        <v>3.5587902485611993</v>
      </c>
      <c r="Z28" s="6">
        <f t="shared" si="42"/>
        <v>245.75423772008725</v>
      </c>
      <c r="AA28" s="13">
        <f t="shared" si="19"/>
        <v>42305.139933464256</v>
      </c>
      <c r="AB28" s="13">
        <f t="shared" si="20"/>
        <v>42305.139933464256</v>
      </c>
      <c r="AC28" s="13">
        <f t="shared" si="8"/>
        <v>14896.469581796344</v>
      </c>
      <c r="AD28" s="13">
        <f t="shared" si="21"/>
        <v>4171.0114829029762</v>
      </c>
      <c r="AE28" s="13">
        <f t="shared" si="22"/>
        <v>38134.128450561278</v>
      </c>
      <c r="AF28" s="16">
        <f t="shared" si="43"/>
        <v>240.66192336910862</v>
      </c>
      <c r="AG28" s="15">
        <f t="shared" si="23"/>
        <v>252.69501953756406</v>
      </c>
      <c r="AH28" s="15">
        <f t="shared" si="24"/>
        <v>5.0539003907512816</v>
      </c>
      <c r="AI28" s="15">
        <f t="shared" si="25"/>
        <v>1495.3715356775697</v>
      </c>
      <c r="AJ28" s="15">
        <f t="shared" si="44"/>
        <v>25661.617712351646</v>
      </c>
      <c r="AK28" s="16">
        <f t="shared" si="26"/>
        <v>1495.3715356775697</v>
      </c>
      <c r="AL28" s="17">
        <f t="shared" si="9"/>
        <v>6.2135775977493735</v>
      </c>
      <c r="AM28" s="17">
        <f t="shared" si="45"/>
        <v>168.35861251018636</v>
      </c>
      <c r="AN28" s="16">
        <f t="shared" si="27"/>
        <v>42543.382877578719</v>
      </c>
      <c r="AO28" s="16">
        <f t="shared" si="28"/>
        <v>850.86765755157444</v>
      </c>
      <c r="AP28" s="16">
        <f t="shared" si="46"/>
        <v>7090.3413693953626</v>
      </c>
      <c r="AQ28" s="16">
        <f t="shared" si="29"/>
        <v>238.24294411444086</v>
      </c>
      <c r="AR28" s="16">
        <f t="shared" si="30"/>
        <v>42543.382877578719</v>
      </c>
      <c r="AS28" s="16">
        <f t="shared" si="31"/>
        <v>35453.041508183356</v>
      </c>
      <c r="AT28" s="15">
        <f t="shared" si="32"/>
        <v>9791.4237958317099</v>
      </c>
      <c r="AU28" s="16">
        <f t="shared" si="33"/>
        <v>2741.5986628328792</v>
      </c>
      <c r="AV28" s="16">
        <f t="shared" si="34"/>
        <v>39801.784214745843</v>
      </c>
    </row>
    <row r="29" spans="1:48" x14ac:dyDescent="0.25">
      <c r="A29" s="1">
        <v>20</v>
      </c>
      <c r="B29" s="3">
        <f t="shared" si="35"/>
        <v>1748.1734070333591</v>
      </c>
      <c r="C29" s="8">
        <f t="shared" si="10"/>
        <v>252.69501953756406</v>
      </c>
      <c r="D29" s="18">
        <f t="shared" si="0"/>
        <v>265.32977051444226</v>
      </c>
      <c r="E29" s="8">
        <f t="shared" si="1"/>
        <v>1748.1734070333591</v>
      </c>
      <c r="F29" s="8">
        <f t="shared" si="36"/>
        <v>29156.84375870127</v>
      </c>
      <c r="G29" s="8">
        <f t="shared" si="2"/>
        <v>1748.1734070333591</v>
      </c>
      <c r="H29" s="19">
        <f t="shared" si="11"/>
        <v>6.9181157991659052</v>
      </c>
      <c r="I29" s="7">
        <f t="shared" si="37"/>
        <v>184.78406282835914</v>
      </c>
      <c r="J29" s="8">
        <f t="shared" si="3"/>
        <v>49028.712984974809</v>
      </c>
      <c r="K29" s="8">
        <f t="shared" si="12"/>
        <v>49028.712984974809</v>
      </c>
      <c r="L29" s="8">
        <f t="shared" si="4"/>
        <v>19871.869226273539</v>
      </c>
      <c r="M29" s="8">
        <f t="shared" si="13"/>
        <v>5564.1233833565911</v>
      </c>
      <c r="N29" s="8">
        <f t="shared" si="14"/>
        <v>43464.589601618216</v>
      </c>
      <c r="O29" s="5">
        <f t="shared" si="38"/>
        <v>172.14409129192549</v>
      </c>
      <c r="P29" s="13">
        <f t="shared" si="15"/>
        <v>180.75129585652178</v>
      </c>
      <c r="Q29" s="13">
        <f t="shared" si="16"/>
        <v>3.6150259171304358</v>
      </c>
      <c r="R29" s="13">
        <f t="shared" si="17"/>
        <v>177.13626993939135</v>
      </c>
      <c r="S29" s="13">
        <f t="shared" si="39"/>
        <v>1748.1734070333591</v>
      </c>
      <c r="T29" s="13">
        <f t="shared" si="40"/>
        <v>29156.84375870127</v>
      </c>
      <c r="U29" s="5">
        <f t="shared" si="18"/>
        <v>1748.1734070333591</v>
      </c>
      <c r="V29" s="6">
        <f t="shared" si="5"/>
        <v>10.155291383593124</v>
      </c>
      <c r="W29" s="5">
        <f t="shared" si="41"/>
        <v>925.11958015045002</v>
      </c>
      <c r="X29" s="5">
        <f t="shared" si="6"/>
        <v>259.03348244212606</v>
      </c>
      <c r="Y29" s="6">
        <f t="shared" si="7"/>
        <v>3.7603032847887721</v>
      </c>
      <c r="Z29" s="6">
        <f t="shared" si="42"/>
        <v>259.66983238846916</v>
      </c>
      <c r="AA29" s="13">
        <f t="shared" si="19"/>
        <v>45996.94552508038</v>
      </c>
      <c r="AB29" s="13">
        <f t="shared" si="20"/>
        <v>45996.94552508038</v>
      </c>
      <c r="AC29" s="13">
        <f t="shared" si="8"/>
        <v>16840.10176637911</v>
      </c>
      <c r="AD29" s="13">
        <f t="shared" si="21"/>
        <v>4715.2284945861511</v>
      </c>
      <c r="AE29" s="13">
        <f t="shared" si="22"/>
        <v>41281.717030494226</v>
      </c>
      <c r="AF29" s="16">
        <f t="shared" si="43"/>
        <v>252.69501953756406</v>
      </c>
      <c r="AG29" s="15">
        <f t="shared" si="23"/>
        <v>265.32977051444226</v>
      </c>
      <c r="AH29" s="15">
        <f t="shared" si="24"/>
        <v>5.3065954102888453</v>
      </c>
      <c r="AI29" s="15">
        <f t="shared" si="25"/>
        <v>1509.9304629189182</v>
      </c>
      <c r="AJ29" s="15">
        <f t="shared" si="44"/>
        <v>27171.548175270564</v>
      </c>
      <c r="AK29" s="16">
        <f t="shared" si="26"/>
        <v>1509.9304629189182</v>
      </c>
      <c r="AL29" s="17">
        <f t="shared" si="9"/>
        <v>5.9753075691088613</v>
      </c>
      <c r="AM29" s="17">
        <f t="shared" si="45"/>
        <v>174.33392007929521</v>
      </c>
      <c r="AN29" s="16">
        <f t="shared" si="27"/>
        <v>46255.979007522517</v>
      </c>
      <c r="AO29" s="16">
        <f t="shared" si="28"/>
        <v>925.11958015045036</v>
      </c>
      <c r="AP29" s="16">
        <f t="shared" si="46"/>
        <v>8015.4609495458126</v>
      </c>
      <c r="AQ29" s="16">
        <f t="shared" si="29"/>
        <v>259.03348244212611</v>
      </c>
      <c r="AR29" s="16">
        <f t="shared" si="30"/>
        <v>46255.979007522517</v>
      </c>
      <c r="AS29" s="16">
        <f t="shared" si="31"/>
        <v>38240.518057976704</v>
      </c>
      <c r="AT29" s="15">
        <f t="shared" si="32"/>
        <v>11068.96988270614</v>
      </c>
      <c r="AU29" s="16">
        <f t="shared" si="33"/>
        <v>3099.3115671577198</v>
      </c>
      <c r="AV29" s="16">
        <f t="shared" si="34"/>
        <v>43156.667440364799</v>
      </c>
    </row>
    <row r="30" spans="1:48" x14ac:dyDescent="0.25">
      <c r="A30" s="1">
        <v>21</v>
      </c>
      <c r="B30" s="3">
        <f t="shared" si="35"/>
        <v>1783.1368751740263</v>
      </c>
      <c r="C30" s="8">
        <f t="shared" si="10"/>
        <v>265.32977051444226</v>
      </c>
      <c r="D30" s="18">
        <f t="shared" si="0"/>
        <v>278.5962590401644</v>
      </c>
      <c r="E30" s="8">
        <f t="shared" si="1"/>
        <v>1783.1368751740263</v>
      </c>
      <c r="F30" s="8">
        <f t="shared" si="36"/>
        <v>30939.980633875297</v>
      </c>
      <c r="G30" s="8">
        <f t="shared" si="2"/>
        <v>1783.1368751740263</v>
      </c>
      <c r="H30" s="19">
        <f t="shared" si="11"/>
        <v>6.720455347761165</v>
      </c>
      <c r="I30" s="7">
        <f t="shared" si="37"/>
        <v>191.50451817612031</v>
      </c>
      <c r="J30" s="8">
        <f t="shared" si="3"/>
        <v>53352.442353156286</v>
      </c>
      <c r="K30" s="8">
        <f t="shared" si="12"/>
        <v>53352.442353156286</v>
      </c>
      <c r="L30" s="8">
        <f t="shared" si="4"/>
        <v>22412.461719280989</v>
      </c>
      <c r="M30" s="8">
        <f t="shared" si="13"/>
        <v>6275.4892813986771</v>
      </c>
      <c r="N30" s="8">
        <f t="shared" si="14"/>
        <v>47076.953071757613</v>
      </c>
      <c r="O30" s="5">
        <f t="shared" si="38"/>
        <v>177.13626993939135</v>
      </c>
      <c r="P30" s="13">
        <f t="shared" si="15"/>
        <v>185.99308343636093</v>
      </c>
      <c r="Q30" s="13">
        <f t="shared" si="16"/>
        <v>3.7198616687272188</v>
      </c>
      <c r="R30" s="13">
        <f t="shared" si="17"/>
        <v>182.27322176763371</v>
      </c>
      <c r="S30" s="13">
        <f t="shared" si="39"/>
        <v>1783.1368751740263</v>
      </c>
      <c r="T30" s="13">
        <f t="shared" si="40"/>
        <v>30939.980633875297</v>
      </c>
      <c r="U30" s="5">
        <f t="shared" si="18"/>
        <v>1783.1368751740263</v>
      </c>
      <c r="V30" s="6">
        <f t="shared" si="5"/>
        <v>10.066469593066069</v>
      </c>
      <c r="W30" s="5">
        <f t="shared" si="41"/>
        <v>1003.3817304053426</v>
      </c>
      <c r="X30" s="5">
        <f t="shared" si="6"/>
        <v>280.94688451349595</v>
      </c>
      <c r="Y30" s="6">
        <f t="shared" si="7"/>
        <v>3.963472192381742</v>
      </c>
      <c r="Z30" s="6">
        <f t="shared" si="42"/>
        <v>273.69977417391698</v>
      </c>
      <c r="AA30" s="13">
        <f t="shared" si="19"/>
        <v>49888.139635753636</v>
      </c>
      <c r="AB30" s="13">
        <f t="shared" si="20"/>
        <v>49888.139635753636</v>
      </c>
      <c r="AC30" s="13">
        <f t="shared" si="8"/>
        <v>18948.159001878339</v>
      </c>
      <c r="AD30" s="13">
        <f t="shared" si="21"/>
        <v>5305.4845205259353</v>
      </c>
      <c r="AE30" s="13">
        <f t="shared" si="22"/>
        <v>44582.655115227702</v>
      </c>
      <c r="AF30" s="16">
        <f t="shared" si="43"/>
        <v>265.32977051444226</v>
      </c>
      <c r="AG30" s="15">
        <f t="shared" si="23"/>
        <v>278.5962590401644</v>
      </c>
      <c r="AH30" s="15">
        <f t="shared" si="24"/>
        <v>5.5719251808032881</v>
      </c>
      <c r="AI30" s="15">
        <f t="shared" si="25"/>
        <v>1524.1033927319002</v>
      </c>
      <c r="AJ30" s="15">
        <f t="shared" si="44"/>
        <v>28695.651568002464</v>
      </c>
      <c r="AK30" s="16">
        <f t="shared" si="26"/>
        <v>1524.1033927319002</v>
      </c>
      <c r="AL30" s="17">
        <f t="shared" si="9"/>
        <v>5.7441853953171123</v>
      </c>
      <c r="AM30" s="17">
        <f t="shared" si="45"/>
        <v>180.07810547461233</v>
      </c>
      <c r="AN30" s="16">
        <f t="shared" si="27"/>
        <v>50169.086520267141</v>
      </c>
      <c r="AO30" s="16">
        <f t="shared" si="28"/>
        <v>1003.3817304053429</v>
      </c>
      <c r="AP30" s="16">
        <f t="shared" si="46"/>
        <v>9018.8426799511562</v>
      </c>
      <c r="AQ30" s="16">
        <f t="shared" si="29"/>
        <v>280.946884513496</v>
      </c>
      <c r="AR30" s="16">
        <f t="shared" si="30"/>
        <v>50169.086520267141</v>
      </c>
      <c r="AS30" s="16">
        <f t="shared" si="31"/>
        <v>41150.243840315983</v>
      </c>
      <c r="AT30" s="15">
        <f t="shared" si="32"/>
        <v>12454.592272313519</v>
      </c>
      <c r="AU30" s="16">
        <f t="shared" si="33"/>
        <v>3487.2858362477855</v>
      </c>
      <c r="AV30" s="16">
        <f t="shared" si="34"/>
        <v>46681.800684019356</v>
      </c>
    </row>
    <row r="31" spans="1:48" x14ac:dyDescent="0.25">
      <c r="A31" s="1">
        <v>22</v>
      </c>
      <c r="B31" s="3">
        <f t="shared" si="35"/>
        <v>1818.7996126775067</v>
      </c>
      <c r="C31" s="8">
        <f t="shared" si="10"/>
        <v>278.5962590401644</v>
      </c>
      <c r="D31" s="18">
        <f t="shared" si="0"/>
        <v>292.5260719921726</v>
      </c>
      <c r="E31" s="8">
        <f t="shared" si="1"/>
        <v>1818.7996126775067</v>
      </c>
      <c r="F31" s="8">
        <f t="shared" si="36"/>
        <v>32758.780246552804</v>
      </c>
      <c r="G31" s="8">
        <f t="shared" si="2"/>
        <v>1818.7996126775067</v>
      </c>
      <c r="H31" s="19">
        <f t="shared" si="11"/>
        <v>6.5284423378251315</v>
      </c>
      <c r="I31" s="7">
        <f t="shared" si="37"/>
        <v>198.03296051394545</v>
      </c>
      <c r="J31" s="8">
        <f t="shared" si="3"/>
        <v>57929.804064125485</v>
      </c>
      <c r="K31" s="8">
        <f t="shared" si="12"/>
        <v>57929.804064125485</v>
      </c>
      <c r="L31" s="8">
        <f t="shared" si="4"/>
        <v>25171.023817572681</v>
      </c>
      <c r="M31" s="8">
        <f t="shared" si="13"/>
        <v>7047.8866689203514</v>
      </c>
      <c r="N31" s="8">
        <f t="shared" si="14"/>
        <v>50881.917395205135</v>
      </c>
      <c r="O31" s="5">
        <f t="shared" si="38"/>
        <v>182.27322176763371</v>
      </c>
      <c r="P31" s="13">
        <f t="shared" si="15"/>
        <v>191.3868828560154</v>
      </c>
      <c r="Q31" s="13">
        <f t="shared" si="16"/>
        <v>3.8277376571203083</v>
      </c>
      <c r="R31" s="13">
        <f t="shared" si="17"/>
        <v>187.5591451988951</v>
      </c>
      <c r="S31" s="13">
        <f t="shared" si="39"/>
        <v>1818.7996126775067</v>
      </c>
      <c r="T31" s="13">
        <f t="shared" si="40"/>
        <v>32758.780246552804</v>
      </c>
      <c r="U31" s="5">
        <f t="shared" si="18"/>
        <v>1818.7996126775067</v>
      </c>
      <c r="V31" s="6">
        <f t="shared" si="5"/>
        <v>9.9784246695115542</v>
      </c>
      <c r="W31" s="5">
        <f t="shared" si="41"/>
        <v>1085.8457242170539</v>
      </c>
      <c r="X31" s="5">
        <f t="shared" si="6"/>
        <v>304.03680278077513</v>
      </c>
      <c r="Y31" s="6">
        <f t="shared" si="7"/>
        <v>4.1683327176993572</v>
      </c>
      <c r="Z31" s="6">
        <f t="shared" si="42"/>
        <v>287.84653156112785</v>
      </c>
      <c r="AA31" s="13">
        <f t="shared" si="19"/>
        <v>53988.249408071919</v>
      </c>
      <c r="AB31" s="13">
        <f t="shared" si="20"/>
        <v>53988.249408071919</v>
      </c>
      <c r="AC31" s="13">
        <f t="shared" si="8"/>
        <v>21229.469161519115</v>
      </c>
      <c r="AD31" s="13">
        <f t="shared" si="21"/>
        <v>5944.2513652253529</v>
      </c>
      <c r="AE31" s="13">
        <f t="shared" si="22"/>
        <v>48043.998042846564</v>
      </c>
      <c r="AF31" s="16">
        <f t="shared" si="43"/>
        <v>278.5962590401644</v>
      </c>
      <c r="AG31" s="15">
        <f t="shared" si="23"/>
        <v>292.5260719921726</v>
      </c>
      <c r="AH31" s="15">
        <f t="shared" si="24"/>
        <v>5.850521439843452</v>
      </c>
      <c r="AI31" s="15">
        <f t="shared" si="25"/>
        <v>1537.8527281640108</v>
      </c>
      <c r="AJ31" s="15">
        <f t="shared" si="44"/>
        <v>30233.504296166473</v>
      </c>
      <c r="AK31" s="16">
        <f t="shared" si="26"/>
        <v>1537.8527281640108</v>
      </c>
      <c r="AL31" s="17">
        <f t="shared" si="9"/>
        <v>5.5200049471673029</v>
      </c>
      <c r="AM31" s="17">
        <f t="shared" si="45"/>
        <v>185.59811042177964</v>
      </c>
      <c r="AN31" s="16">
        <f t="shared" si="27"/>
        <v>54292.286210852712</v>
      </c>
      <c r="AO31" s="16">
        <f t="shared" si="28"/>
        <v>1085.8457242170541</v>
      </c>
      <c r="AP31" s="16">
        <f t="shared" si="46"/>
        <v>10104.68840416821</v>
      </c>
      <c r="AQ31" s="16">
        <f t="shared" si="29"/>
        <v>304.03680278077519</v>
      </c>
      <c r="AR31" s="16">
        <f t="shared" si="30"/>
        <v>54292.286210852712</v>
      </c>
      <c r="AS31" s="16">
        <f t="shared" si="31"/>
        <v>44187.597806684498</v>
      </c>
      <c r="AT31" s="15">
        <f t="shared" si="32"/>
        <v>13954.093510518025</v>
      </c>
      <c r="AU31" s="16">
        <f t="shared" si="33"/>
        <v>3907.1461829450473</v>
      </c>
      <c r="AV31" s="16">
        <f t="shared" si="34"/>
        <v>50385.140027907662</v>
      </c>
    </row>
    <row r="32" spans="1:48" x14ac:dyDescent="0.25">
      <c r="A32" s="1">
        <v>23</v>
      </c>
      <c r="B32" s="3">
        <f t="shared" si="35"/>
        <v>1855.1756049310568</v>
      </c>
      <c r="C32" s="8">
        <f t="shared" si="10"/>
        <v>292.5260719921726</v>
      </c>
      <c r="D32" s="18">
        <f t="shared" si="0"/>
        <v>307.15237559178127</v>
      </c>
      <c r="E32" s="8">
        <f t="shared" si="1"/>
        <v>1855.1756049310568</v>
      </c>
      <c r="F32" s="8">
        <f t="shared" si="36"/>
        <v>34613.955851483857</v>
      </c>
      <c r="G32" s="8">
        <f t="shared" si="2"/>
        <v>1855.1756049310568</v>
      </c>
      <c r="H32" s="19">
        <f t="shared" si="11"/>
        <v>6.3419154138872704</v>
      </c>
      <c r="I32" s="7">
        <f t="shared" si="37"/>
        <v>204.37487592783273</v>
      </c>
      <c r="J32" s="8">
        <f t="shared" si="3"/>
        <v>62774.228652509373</v>
      </c>
      <c r="K32" s="8">
        <f t="shared" si="12"/>
        <v>62774.228652509373</v>
      </c>
      <c r="L32" s="8">
        <f t="shared" si="4"/>
        <v>28160.272801025516</v>
      </c>
      <c r="M32" s="8">
        <f t="shared" si="13"/>
        <v>7884.8763842871449</v>
      </c>
      <c r="N32" s="8">
        <f t="shared" si="14"/>
        <v>54889.352268222225</v>
      </c>
      <c r="O32" s="5">
        <f t="shared" si="38"/>
        <v>187.5591451988951</v>
      </c>
      <c r="P32" s="13">
        <f t="shared" si="15"/>
        <v>196.93710245883986</v>
      </c>
      <c r="Q32" s="13">
        <f t="shared" si="16"/>
        <v>3.9387420491767973</v>
      </c>
      <c r="R32" s="13">
        <f t="shared" si="17"/>
        <v>192.99836040966306</v>
      </c>
      <c r="S32" s="13">
        <f t="shared" si="39"/>
        <v>1855.1756049310568</v>
      </c>
      <c r="T32" s="13">
        <f t="shared" si="40"/>
        <v>34613.955851483857</v>
      </c>
      <c r="U32" s="5">
        <f t="shared" si="18"/>
        <v>1855.1756049310568</v>
      </c>
      <c r="V32" s="6">
        <f t="shared" si="5"/>
        <v>9.8911498181747177</v>
      </c>
      <c r="W32" s="5">
        <f t="shared" si="41"/>
        <v>1172.7119252730624</v>
      </c>
      <c r="X32" s="5">
        <f t="shared" si="6"/>
        <v>328.3593390764575</v>
      </c>
      <c r="Y32" s="6">
        <f t="shared" si="7"/>
        <v>4.3749210325122005</v>
      </c>
      <c r="Z32" s="6">
        <f t="shared" si="42"/>
        <v>302.11260241181475</v>
      </c>
      <c r="AA32" s="13">
        <f t="shared" si="19"/>
        <v>58307.236924576668</v>
      </c>
      <c r="AB32" s="13">
        <f t="shared" si="20"/>
        <v>58307.236924576668</v>
      </c>
      <c r="AC32" s="13">
        <f t="shared" si="8"/>
        <v>23693.28107309281</v>
      </c>
      <c r="AD32" s="13">
        <f t="shared" si="21"/>
        <v>6634.1187004659878</v>
      </c>
      <c r="AE32" s="13">
        <f t="shared" si="22"/>
        <v>51673.11822411068</v>
      </c>
      <c r="AF32" s="16">
        <f t="shared" si="43"/>
        <v>292.5260719921726</v>
      </c>
      <c r="AG32" s="15">
        <f t="shared" si="23"/>
        <v>307.15237559178127</v>
      </c>
      <c r="AH32" s="15">
        <f t="shared" si="24"/>
        <v>6.1430475118356256</v>
      </c>
      <c r="AI32" s="15">
        <f t="shared" si="25"/>
        <v>1551.1388021502817</v>
      </c>
      <c r="AJ32" s="15">
        <f t="shared" si="44"/>
        <v>31784.643098316756</v>
      </c>
      <c r="AK32" s="16">
        <f t="shared" si="26"/>
        <v>1551.1388021502817</v>
      </c>
      <c r="AL32" s="17">
        <f t="shared" si="9"/>
        <v>5.3025659955253044</v>
      </c>
      <c r="AM32" s="17">
        <f t="shared" si="45"/>
        <v>190.90067641730494</v>
      </c>
      <c r="AN32" s="16">
        <f t="shared" si="27"/>
        <v>58635.596263653148</v>
      </c>
      <c r="AO32" s="16">
        <f t="shared" si="28"/>
        <v>1172.7119252730629</v>
      </c>
      <c r="AP32" s="16">
        <f t="shared" si="46"/>
        <v>11277.400329441272</v>
      </c>
      <c r="AQ32" s="16">
        <f t="shared" si="29"/>
        <v>328.35933907645762</v>
      </c>
      <c r="AR32" s="16">
        <f t="shared" si="30"/>
        <v>58635.596263653148</v>
      </c>
      <c r="AS32" s="16">
        <f t="shared" si="31"/>
        <v>47358.195934211879</v>
      </c>
      <c r="AT32" s="15">
        <f t="shared" si="32"/>
        <v>15573.552835895123</v>
      </c>
      <c r="AU32" s="16">
        <f t="shared" si="33"/>
        <v>4360.5947940506348</v>
      </c>
      <c r="AV32" s="16">
        <f t="shared" si="34"/>
        <v>54275.00146960251</v>
      </c>
    </row>
    <row r="33" spans="1:48" x14ac:dyDescent="0.25">
      <c r="A33" s="1">
        <v>24</v>
      </c>
      <c r="B33" s="3">
        <f t="shared" si="35"/>
        <v>1892.279117029678</v>
      </c>
      <c r="C33" s="8">
        <f t="shared" si="10"/>
        <v>307.15237559178127</v>
      </c>
      <c r="D33" s="18">
        <f t="shared" si="0"/>
        <v>322.50999437137034</v>
      </c>
      <c r="E33" s="8">
        <f t="shared" si="1"/>
        <v>1892.279117029678</v>
      </c>
      <c r="F33" s="8">
        <f t="shared" si="36"/>
        <v>36506.234968513534</v>
      </c>
      <c r="G33" s="8">
        <f t="shared" si="2"/>
        <v>1892.279117029678</v>
      </c>
      <c r="H33" s="19">
        <f t="shared" si="11"/>
        <v>6.1607178306333479</v>
      </c>
      <c r="I33" s="7">
        <f t="shared" si="37"/>
        <v>210.53559375846609</v>
      </c>
      <c r="J33" s="8">
        <f t="shared" si="3"/>
        <v>67899.833158016016</v>
      </c>
      <c r="K33" s="8">
        <f t="shared" si="12"/>
        <v>67899.833158016016</v>
      </c>
      <c r="L33" s="8">
        <f t="shared" si="4"/>
        <v>31393.598189502482</v>
      </c>
      <c r="M33" s="8">
        <f t="shared" si="13"/>
        <v>8790.2074930606959</v>
      </c>
      <c r="N33" s="8">
        <f t="shared" si="14"/>
        <v>59109.625664955318</v>
      </c>
      <c r="O33" s="5">
        <f t="shared" si="38"/>
        <v>192.99836040966306</v>
      </c>
      <c r="P33" s="13">
        <f t="shared" si="15"/>
        <v>202.64827843014623</v>
      </c>
      <c r="Q33" s="13">
        <f t="shared" si="16"/>
        <v>4.0529655686029251</v>
      </c>
      <c r="R33" s="13">
        <f t="shared" si="17"/>
        <v>198.59531286154331</v>
      </c>
      <c r="S33" s="13">
        <f t="shared" si="39"/>
        <v>1892.279117029678</v>
      </c>
      <c r="T33" s="13">
        <f t="shared" si="40"/>
        <v>36506.234968513534</v>
      </c>
      <c r="U33" s="5">
        <f t="shared" si="18"/>
        <v>1892.279117029678</v>
      </c>
      <c r="V33" s="6">
        <f t="shared" si="5"/>
        <v>9.8046383037300409</v>
      </c>
      <c r="W33" s="5">
        <f t="shared" si="41"/>
        <v>1264.1898368737334</v>
      </c>
      <c r="X33" s="5">
        <f t="shared" si="6"/>
        <v>353.97315432464541</v>
      </c>
      <c r="Y33" s="6">
        <f t="shared" si="7"/>
        <v>4.5832737411263729</v>
      </c>
      <c r="Z33" s="6">
        <f t="shared" si="42"/>
        <v>316.50051445667117</v>
      </c>
      <c r="AA33" s="13">
        <f t="shared" si="19"/>
        <v>62855.518689362019</v>
      </c>
      <c r="AB33" s="13">
        <f t="shared" si="20"/>
        <v>62855.518689362019</v>
      </c>
      <c r="AC33" s="13">
        <f t="shared" si="8"/>
        <v>26349.283720848485</v>
      </c>
      <c r="AD33" s="13">
        <f t="shared" si="21"/>
        <v>7377.7994418375765</v>
      </c>
      <c r="AE33" s="13">
        <f t="shared" si="22"/>
        <v>55477.719247524445</v>
      </c>
      <c r="AF33" s="16">
        <f t="shared" si="43"/>
        <v>307.15237559178127</v>
      </c>
      <c r="AG33" s="15">
        <f t="shared" si="23"/>
        <v>322.50999437137034</v>
      </c>
      <c r="AH33" s="15">
        <f t="shared" si="24"/>
        <v>6.4501998874274067</v>
      </c>
      <c r="AI33" s="15">
        <f t="shared" si="25"/>
        <v>1563.9197779532203</v>
      </c>
      <c r="AJ33" s="15">
        <f t="shared" si="44"/>
        <v>33348.562876269978</v>
      </c>
      <c r="AK33" s="16">
        <f t="shared" si="26"/>
        <v>1563.9197779532203</v>
      </c>
      <c r="AL33" s="17">
        <f t="shared" si="9"/>
        <v>5.0916740426964404</v>
      </c>
      <c r="AM33" s="17">
        <f t="shared" si="45"/>
        <v>195.99235046000138</v>
      </c>
      <c r="AN33" s="16">
        <f t="shared" si="27"/>
        <v>63209.491843686686</v>
      </c>
      <c r="AO33" s="16">
        <f t="shared" si="28"/>
        <v>1264.1898368737336</v>
      </c>
      <c r="AP33" s="16">
        <f t="shared" si="46"/>
        <v>12541.590166315005</v>
      </c>
      <c r="AQ33" s="16">
        <f t="shared" si="29"/>
        <v>353.97315432464546</v>
      </c>
      <c r="AR33" s="16">
        <f t="shared" si="30"/>
        <v>63209.491843686686</v>
      </c>
      <c r="AS33" s="16">
        <f t="shared" si="31"/>
        <v>50667.901677371679</v>
      </c>
      <c r="AT33" s="15">
        <f t="shared" si="32"/>
        <v>17319.338801101701</v>
      </c>
      <c r="AU33" s="16">
        <f t="shared" si="33"/>
        <v>4849.4148643084773</v>
      </c>
      <c r="AV33" s="16">
        <f t="shared" si="34"/>
        <v>58360.076979378209</v>
      </c>
    </row>
    <row r="34" spans="1:48" x14ac:dyDescent="0.25">
      <c r="A34" s="1">
        <v>25</v>
      </c>
      <c r="B34" s="3">
        <f t="shared" si="35"/>
        <v>1930.1246993702716</v>
      </c>
      <c r="C34" s="8">
        <f t="shared" si="10"/>
        <v>322.50999437137034</v>
      </c>
      <c r="D34" s="18">
        <f t="shared" si="0"/>
        <v>338.63549408993885</v>
      </c>
      <c r="E34" s="8">
        <f t="shared" si="1"/>
        <v>1930.1246993702716</v>
      </c>
      <c r="F34" s="8">
        <f t="shared" si="36"/>
        <v>38436.359667883808</v>
      </c>
      <c r="G34" s="8">
        <f t="shared" si="2"/>
        <v>1930.1246993702716</v>
      </c>
      <c r="H34" s="19">
        <f t="shared" si="11"/>
        <v>5.9846973211866814</v>
      </c>
      <c r="I34" s="7">
        <f t="shared" si="37"/>
        <v>216.52029107965276</v>
      </c>
      <c r="J34" s="8">
        <f t="shared" si="3"/>
        <v>73321.455750255598</v>
      </c>
      <c r="K34" s="8">
        <f t="shared" si="12"/>
        <v>73321.455750255598</v>
      </c>
      <c r="L34" s="8">
        <f t="shared" si="4"/>
        <v>34885.096082371791</v>
      </c>
      <c r="M34" s="8">
        <f t="shared" si="13"/>
        <v>9767.8269030641022</v>
      </c>
      <c r="N34" s="8">
        <f t="shared" si="14"/>
        <v>63553.628847191496</v>
      </c>
      <c r="O34" s="5">
        <f t="shared" si="38"/>
        <v>198.59531286154331</v>
      </c>
      <c r="P34" s="13">
        <f t="shared" si="15"/>
        <v>208.52507850462047</v>
      </c>
      <c r="Q34" s="13">
        <f t="shared" si="16"/>
        <v>4.1705015700924095</v>
      </c>
      <c r="R34" s="13">
        <f t="shared" si="17"/>
        <v>204.35457693452807</v>
      </c>
      <c r="S34" s="13">
        <f t="shared" si="39"/>
        <v>1930.1246993702716</v>
      </c>
      <c r="T34" s="13">
        <f t="shared" si="40"/>
        <v>38436.359667883808</v>
      </c>
      <c r="U34" s="5">
        <f t="shared" si="18"/>
        <v>1930.1246993702716</v>
      </c>
      <c r="V34" s="6">
        <f t="shared" si="5"/>
        <v>9.7188834497615559</v>
      </c>
      <c r="W34" s="5">
        <f t="shared" si="41"/>
        <v>1360.4985111633782</v>
      </c>
      <c r="X34" s="5">
        <f t="shared" si="6"/>
        <v>380.93958312574591</v>
      </c>
      <c r="Y34" s="6">
        <f t="shared" si="7"/>
        <v>4.793427887604726</v>
      </c>
      <c r="Z34" s="6">
        <f t="shared" si="42"/>
        <v>331.01282579403744</v>
      </c>
      <c r="AA34" s="13">
        <f t="shared" si="19"/>
        <v>67643.985975043164</v>
      </c>
      <c r="AB34" s="13">
        <f t="shared" si="20"/>
        <v>67643.985975043164</v>
      </c>
      <c r="AC34" s="13">
        <f t="shared" si="8"/>
        <v>29207.626307159357</v>
      </c>
      <c r="AD34" s="13">
        <f t="shared" si="21"/>
        <v>8178.1353660046207</v>
      </c>
      <c r="AE34" s="13">
        <f t="shared" si="22"/>
        <v>59465.850609038542</v>
      </c>
      <c r="AF34" s="16">
        <f t="shared" si="43"/>
        <v>322.50999437137034</v>
      </c>
      <c r="AG34" s="15">
        <f t="shared" si="23"/>
        <v>338.63549408993885</v>
      </c>
      <c r="AH34" s="15">
        <f t="shared" si="24"/>
        <v>6.772709881798777</v>
      </c>
      <c r="AI34" s="15">
        <f t="shared" si="25"/>
        <v>1576.1515450456261</v>
      </c>
      <c r="AJ34" s="15">
        <f t="shared" si="44"/>
        <v>34924.714421315606</v>
      </c>
      <c r="AK34" s="16">
        <f t="shared" si="26"/>
        <v>1576.1515450456261</v>
      </c>
      <c r="AL34" s="17">
        <f t="shared" si="9"/>
        <v>4.8871401586106726</v>
      </c>
      <c r="AM34" s="17">
        <f t="shared" si="45"/>
        <v>200.87949061861204</v>
      </c>
      <c r="AN34" s="16">
        <f t="shared" si="27"/>
        <v>68024.925558168921</v>
      </c>
      <c r="AO34" s="16">
        <f t="shared" si="28"/>
        <v>1360.4985111633785</v>
      </c>
      <c r="AP34" s="16">
        <f t="shared" si="46"/>
        <v>13902.088677478383</v>
      </c>
      <c r="AQ34" s="16">
        <f t="shared" si="29"/>
        <v>380.93958312574603</v>
      </c>
      <c r="AR34" s="16">
        <f t="shared" si="30"/>
        <v>68024.925558168921</v>
      </c>
      <c r="AS34" s="16">
        <f t="shared" si="31"/>
        <v>54122.836880690535</v>
      </c>
      <c r="AT34" s="15">
        <f t="shared" si="32"/>
        <v>19198.122459374928</v>
      </c>
      <c r="AU34" s="16">
        <f t="shared" si="33"/>
        <v>5375.4742886249805</v>
      </c>
      <c r="AV34" s="16">
        <f t="shared" si="34"/>
        <v>62649.451269543941</v>
      </c>
    </row>
    <row r="35" spans="1:48" x14ac:dyDescent="0.25">
      <c r="A35" s="1">
        <v>26</v>
      </c>
      <c r="B35" s="3">
        <f t="shared" si="35"/>
        <v>1968.7271933576772</v>
      </c>
      <c r="C35" s="8">
        <f t="shared" si="10"/>
        <v>338.63549408993885</v>
      </c>
      <c r="D35" s="18">
        <f t="shared" si="0"/>
        <v>355.56726879443579</v>
      </c>
      <c r="E35" s="8">
        <f t="shared" si="1"/>
        <v>1968.7271933576772</v>
      </c>
      <c r="F35" s="8">
        <f t="shared" si="36"/>
        <v>40405.086861241485</v>
      </c>
      <c r="G35" s="8">
        <f t="shared" si="2"/>
        <v>1968.7271933576772</v>
      </c>
      <c r="H35" s="19">
        <f t="shared" si="11"/>
        <v>5.8137059691527764</v>
      </c>
      <c r="I35" s="7">
        <f t="shared" si="37"/>
        <v>222.33399704880554</v>
      </c>
      <c r="J35" s="8">
        <f t="shared" si="3"/>
        <v>79054.692090793935</v>
      </c>
      <c r="K35" s="8">
        <f t="shared" si="12"/>
        <v>79054.692090793935</v>
      </c>
      <c r="L35" s="8">
        <f t="shared" si="4"/>
        <v>38649.60522955245</v>
      </c>
      <c r="M35" s="8">
        <f t="shared" si="13"/>
        <v>10821.889464274687</v>
      </c>
      <c r="N35" s="8">
        <f t="shared" si="14"/>
        <v>68232.802626519246</v>
      </c>
      <c r="O35" s="5">
        <f t="shared" si="38"/>
        <v>204.35457693452807</v>
      </c>
      <c r="P35" s="13">
        <f t="shared" si="15"/>
        <v>214.57230578125447</v>
      </c>
      <c r="Q35" s="13">
        <f t="shared" si="16"/>
        <v>4.2914461156250896</v>
      </c>
      <c r="R35" s="13">
        <f t="shared" si="17"/>
        <v>210.28085966562938</v>
      </c>
      <c r="S35" s="13">
        <f t="shared" si="39"/>
        <v>1968.7271933576772</v>
      </c>
      <c r="T35" s="13">
        <f t="shared" si="40"/>
        <v>40405.086861241485</v>
      </c>
      <c r="U35" s="5">
        <f t="shared" si="18"/>
        <v>1968.7271933576772</v>
      </c>
      <c r="V35" s="6">
        <f t="shared" si="5"/>
        <v>9.6338786382476069</v>
      </c>
      <c r="W35" s="5">
        <f t="shared" si="41"/>
        <v>1461.8669765364177</v>
      </c>
      <c r="X35" s="5">
        <f t="shared" si="6"/>
        <v>409.322753430197</v>
      </c>
      <c r="Y35" s="6">
        <f t="shared" si="7"/>
        <v>5.0054209630866371</v>
      </c>
      <c r="Z35" s="6">
        <f t="shared" si="42"/>
        <v>345.65212539537168</v>
      </c>
      <c r="AA35" s="13">
        <f t="shared" si="19"/>
        <v>72684.026073390676</v>
      </c>
      <c r="AB35" s="13">
        <f t="shared" si="20"/>
        <v>72684.026073390676</v>
      </c>
      <c r="AC35" s="13">
        <f t="shared" si="8"/>
        <v>32278.939212149191</v>
      </c>
      <c r="AD35" s="13">
        <f t="shared" si="21"/>
        <v>9038.1029794017741</v>
      </c>
      <c r="AE35" s="13">
        <f t="shared" si="22"/>
        <v>63645.923093988902</v>
      </c>
      <c r="AF35" s="16">
        <f t="shared" si="43"/>
        <v>338.63549408993885</v>
      </c>
      <c r="AG35" s="15">
        <f t="shared" si="23"/>
        <v>355.56726879443579</v>
      </c>
      <c r="AH35" s="15">
        <f t="shared" si="24"/>
        <v>7.1113453758887157</v>
      </c>
      <c r="AI35" s="15">
        <f t="shared" si="25"/>
        <v>1587.787610231931</v>
      </c>
      <c r="AJ35" s="15">
        <f t="shared" si="44"/>
        <v>36512.502031547534</v>
      </c>
      <c r="AK35" s="16">
        <f t="shared" si="26"/>
        <v>1587.787610231931</v>
      </c>
      <c r="AL35" s="17">
        <f t="shared" si="9"/>
        <v>4.6887808216885487</v>
      </c>
      <c r="AM35" s="17">
        <f t="shared" si="45"/>
        <v>205.56827144030058</v>
      </c>
      <c r="AN35" s="16">
        <f t="shared" si="27"/>
        <v>73093.348826820889</v>
      </c>
      <c r="AO35" s="16">
        <f t="shared" si="28"/>
        <v>1461.866976536418</v>
      </c>
      <c r="AP35" s="16">
        <f t="shared" si="46"/>
        <v>15363.955654014801</v>
      </c>
      <c r="AQ35" s="16">
        <f t="shared" si="29"/>
        <v>409.32275343019705</v>
      </c>
      <c r="AR35" s="16">
        <f t="shared" si="30"/>
        <v>73093.348826820889</v>
      </c>
      <c r="AS35" s="16">
        <f t="shared" si="31"/>
        <v>57729.393172806085</v>
      </c>
      <c r="AT35" s="15">
        <f t="shared" si="32"/>
        <v>21216.891141258551</v>
      </c>
      <c r="AU35" s="16">
        <f t="shared" si="33"/>
        <v>5940.7295195523948</v>
      </c>
      <c r="AV35" s="16">
        <f t="shared" si="34"/>
        <v>67152.619307268498</v>
      </c>
    </row>
    <row r="36" spans="1:48" x14ac:dyDescent="0.25">
      <c r="A36" s="1">
        <v>27</v>
      </c>
      <c r="B36" s="3">
        <f t="shared" si="35"/>
        <v>2008.1017372248307</v>
      </c>
      <c r="C36" s="8">
        <f t="shared" si="10"/>
        <v>355.56726879443579</v>
      </c>
      <c r="D36" s="18">
        <f t="shared" si="0"/>
        <v>373.34563223415762</v>
      </c>
      <c r="E36" s="8">
        <f t="shared" si="1"/>
        <v>2008.1017372248307</v>
      </c>
      <c r="F36" s="8">
        <f t="shared" si="36"/>
        <v>42413.188598466317</v>
      </c>
      <c r="G36" s="8">
        <f t="shared" si="2"/>
        <v>2008.1017372248307</v>
      </c>
      <c r="H36" s="19">
        <f t="shared" si="11"/>
        <v>5.6476000843198397</v>
      </c>
      <c r="I36" s="7">
        <f t="shared" si="37"/>
        <v>227.98159713312538</v>
      </c>
      <c r="J36" s="8">
        <f t="shared" si="3"/>
        <v>85115.933519419705</v>
      </c>
      <c r="K36" s="8">
        <f t="shared" si="12"/>
        <v>85115.933519419705</v>
      </c>
      <c r="L36" s="8">
        <f t="shared" si="4"/>
        <v>42702.744920953388</v>
      </c>
      <c r="M36" s="8">
        <f t="shared" si="13"/>
        <v>11956.768577866949</v>
      </c>
      <c r="N36" s="8">
        <f t="shared" si="14"/>
        <v>73159.16494155275</v>
      </c>
      <c r="O36" s="5">
        <f t="shared" si="38"/>
        <v>210.28085966562938</v>
      </c>
      <c r="P36" s="13">
        <f t="shared" si="15"/>
        <v>220.79490264891086</v>
      </c>
      <c r="Q36" s="13">
        <f t="shared" si="16"/>
        <v>4.4158980529782177</v>
      </c>
      <c r="R36" s="13">
        <f t="shared" si="17"/>
        <v>216.37900459593266</v>
      </c>
      <c r="S36" s="13">
        <f t="shared" si="39"/>
        <v>2008.1017372248307</v>
      </c>
      <c r="T36" s="13">
        <f t="shared" si="40"/>
        <v>42413.188598466317</v>
      </c>
      <c r="U36" s="5">
        <f t="shared" si="18"/>
        <v>2008.1017372248307</v>
      </c>
      <c r="V36" s="6">
        <f t="shared" si="5"/>
        <v>9.549617309050106</v>
      </c>
      <c r="W36" s="5">
        <f t="shared" si="41"/>
        <v>1568.5346840229261</v>
      </c>
      <c r="X36" s="5">
        <f t="shared" si="6"/>
        <v>439.18971152641933</v>
      </c>
      <c r="Y36" s="6">
        <f t="shared" si="7"/>
        <v>5.2192909132078302</v>
      </c>
      <c r="Z36" s="6">
        <f t="shared" si="42"/>
        <v>360.42103361762963</v>
      </c>
      <c r="AA36" s="13">
        <f t="shared" si="19"/>
        <v>77987.544489619875</v>
      </c>
      <c r="AB36" s="13">
        <f t="shared" si="20"/>
        <v>77987.544489619875</v>
      </c>
      <c r="AC36" s="13">
        <f t="shared" si="8"/>
        <v>35574.355891153558</v>
      </c>
      <c r="AD36" s="13">
        <f t="shared" si="21"/>
        <v>9960.8196495229968</v>
      </c>
      <c r="AE36" s="13">
        <f t="shared" si="22"/>
        <v>68026.724840096882</v>
      </c>
      <c r="AF36" s="16">
        <f t="shared" si="43"/>
        <v>355.56726879443579</v>
      </c>
      <c r="AG36" s="15">
        <f t="shared" si="23"/>
        <v>373.34563223415762</v>
      </c>
      <c r="AH36" s="15">
        <f t="shared" si="24"/>
        <v>7.4669126446831529</v>
      </c>
      <c r="AI36" s="15">
        <f t="shared" si="25"/>
        <v>1598.7789837946336</v>
      </c>
      <c r="AJ36" s="15">
        <f t="shared" si="44"/>
        <v>38111.281015342167</v>
      </c>
      <c r="AK36" s="16">
        <f t="shared" si="26"/>
        <v>1598.7789837946336</v>
      </c>
      <c r="AL36" s="17">
        <f t="shared" si="9"/>
        <v>4.4964177642541561</v>
      </c>
      <c r="AM36" s="17">
        <f t="shared" si="45"/>
        <v>210.06468920455472</v>
      </c>
      <c r="AN36" s="16">
        <f t="shared" si="27"/>
        <v>78426.734201146304</v>
      </c>
      <c r="AO36" s="16">
        <f t="shared" si="28"/>
        <v>1568.5346840229263</v>
      </c>
      <c r="AP36" s="16">
        <f t="shared" si="46"/>
        <v>16932.490338037725</v>
      </c>
      <c r="AQ36" s="16">
        <f t="shared" si="29"/>
        <v>439.18971152641939</v>
      </c>
      <c r="AR36" s="16">
        <f t="shared" si="30"/>
        <v>78426.734201146304</v>
      </c>
      <c r="AS36" s="16">
        <f t="shared" si="31"/>
        <v>61494.243863108582</v>
      </c>
      <c r="AT36" s="15">
        <f t="shared" si="32"/>
        <v>23382.962847766416</v>
      </c>
      <c r="AU36" s="16">
        <f t="shared" si="33"/>
        <v>6547.2295973745968</v>
      </c>
      <c r="AV36" s="16">
        <f t="shared" si="34"/>
        <v>71879.504603771711</v>
      </c>
    </row>
    <row r="37" spans="1:48" x14ac:dyDescent="0.25">
      <c r="A37" s="1">
        <v>28</v>
      </c>
      <c r="B37" s="3">
        <f t="shared" si="35"/>
        <v>2048.2637719693275</v>
      </c>
      <c r="C37" s="8">
        <f t="shared" si="10"/>
        <v>373.34563223415762</v>
      </c>
      <c r="D37" s="18">
        <f t="shared" si="0"/>
        <v>392.01291384586551</v>
      </c>
      <c r="E37" s="8">
        <f t="shared" si="1"/>
        <v>2048.2637719693275</v>
      </c>
      <c r="F37" s="8">
        <f t="shared" si="36"/>
        <v>44461.452370435647</v>
      </c>
      <c r="G37" s="8">
        <f t="shared" si="2"/>
        <v>2048.2637719693275</v>
      </c>
      <c r="H37" s="19">
        <f t="shared" si="11"/>
        <v>5.4862400819107018</v>
      </c>
      <c r="I37" s="7">
        <f t="shared" si="37"/>
        <v>233.46783721503607</v>
      </c>
      <c r="J37" s="8">
        <f t="shared" si="3"/>
        <v>91522.407155958485</v>
      </c>
      <c r="K37" s="8">
        <f t="shared" si="12"/>
        <v>91522.407155958485</v>
      </c>
      <c r="L37" s="8">
        <f t="shared" si="4"/>
        <v>47060.954785522837</v>
      </c>
      <c r="M37" s="8">
        <f t="shared" si="13"/>
        <v>13177.067339946396</v>
      </c>
      <c r="N37" s="8">
        <f t="shared" si="14"/>
        <v>78345.339816012085</v>
      </c>
      <c r="O37" s="5">
        <f t="shared" si="38"/>
        <v>216.37900459593266</v>
      </c>
      <c r="P37" s="13">
        <f t="shared" si="15"/>
        <v>227.19795482572931</v>
      </c>
      <c r="Q37" s="13">
        <f t="shared" si="16"/>
        <v>4.5439590965145866</v>
      </c>
      <c r="R37" s="13">
        <f t="shared" si="17"/>
        <v>222.65399572921473</v>
      </c>
      <c r="S37" s="13">
        <f t="shared" si="39"/>
        <v>2048.2637719693275</v>
      </c>
      <c r="T37" s="13">
        <f t="shared" si="40"/>
        <v>44461.452370435647</v>
      </c>
      <c r="U37" s="5">
        <f t="shared" si="18"/>
        <v>2048.2637719693275</v>
      </c>
      <c r="V37" s="6">
        <f t="shared" si="5"/>
        <v>9.4660929594082681</v>
      </c>
      <c r="W37" s="5">
        <f t="shared" si="41"/>
        <v>1680.7519734933737</v>
      </c>
      <c r="X37" s="5">
        <f t="shared" si="6"/>
        <v>470.61055257814468</v>
      </c>
      <c r="Y37" s="6">
        <f t="shared" si="7"/>
        <v>5.4350761456217818</v>
      </c>
      <c r="Z37" s="6">
        <f t="shared" si="42"/>
        <v>375.32220272265971</v>
      </c>
      <c r="AA37" s="13">
        <f t="shared" si="19"/>
        <v>83566.988122090537</v>
      </c>
      <c r="AB37" s="13">
        <f t="shared" si="20"/>
        <v>83566.988122090537</v>
      </c>
      <c r="AC37" s="13">
        <f t="shared" si="8"/>
        <v>39105.53575165489</v>
      </c>
      <c r="AD37" s="13">
        <f t="shared" si="21"/>
        <v>10949.55001046337</v>
      </c>
      <c r="AE37" s="13">
        <f t="shared" si="22"/>
        <v>72617.438111627169</v>
      </c>
      <c r="AF37" s="16">
        <f t="shared" si="43"/>
        <v>373.34563223415762</v>
      </c>
      <c r="AG37" s="15">
        <f t="shared" si="23"/>
        <v>392.01291384586551</v>
      </c>
      <c r="AH37" s="15">
        <f t="shared" si="24"/>
        <v>7.8402582769173108</v>
      </c>
      <c r="AI37" s="15">
        <f t="shared" si="25"/>
        <v>1609.0740604429081</v>
      </c>
      <c r="AJ37" s="15">
        <f t="shared" si="44"/>
        <v>39720.355075785075</v>
      </c>
      <c r="AK37" s="16">
        <f t="shared" si="26"/>
        <v>1609.0740604429081</v>
      </c>
      <c r="AL37" s="17">
        <f t="shared" si="9"/>
        <v>4.3098778223651948</v>
      </c>
      <c r="AM37" s="17">
        <f t="shared" si="45"/>
        <v>214.37456702691992</v>
      </c>
      <c r="AN37" s="16">
        <f t="shared" si="27"/>
        <v>84037.598674668683</v>
      </c>
      <c r="AO37" s="16">
        <f t="shared" si="28"/>
        <v>1680.7519734933737</v>
      </c>
      <c r="AP37" s="16">
        <f t="shared" si="46"/>
        <v>18613.242311531099</v>
      </c>
      <c r="AQ37" s="16">
        <f t="shared" si="29"/>
        <v>470.61055257814468</v>
      </c>
      <c r="AR37" s="16">
        <f t="shared" si="30"/>
        <v>84037.598674668683</v>
      </c>
      <c r="AS37" s="16">
        <f t="shared" si="31"/>
        <v>65424.356363137587</v>
      </c>
      <c r="AT37" s="15">
        <f t="shared" si="32"/>
        <v>25704.001287352512</v>
      </c>
      <c r="AU37" s="16">
        <f t="shared" si="33"/>
        <v>7197.1203604587045</v>
      </c>
      <c r="AV37" s="16">
        <f t="shared" si="34"/>
        <v>76840.478314209977</v>
      </c>
    </row>
    <row r="38" spans="1:48" x14ac:dyDescent="0.25">
      <c r="A38" s="1">
        <v>29</v>
      </c>
      <c r="B38" s="3">
        <f t="shared" si="35"/>
        <v>2089.229047408714</v>
      </c>
      <c r="C38" s="8">
        <f t="shared" si="10"/>
        <v>392.01291384586551</v>
      </c>
      <c r="D38" s="18">
        <f t="shared" si="0"/>
        <v>411.61355953815882</v>
      </c>
      <c r="E38" s="8">
        <f t="shared" si="1"/>
        <v>2089.229047408714</v>
      </c>
      <c r="F38" s="8">
        <f t="shared" si="36"/>
        <v>46550.68141784436</v>
      </c>
      <c r="G38" s="8">
        <f t="shared" si="2"/>
        <v>2089.229047408714</v>
      </c>
      <c r="H38" s="19">
        <f t="shared" si="11"/>
        <v>5.3294903652846815</v>
      </c>
      <c r="I38" s="7">
        <f t="shared" si="37"/>
        <v>238.79732758032074</v>
      </c>
      <c r="J38" s="8">
        <f t="shared" si="3"/>
        <v>98292.218013535574</v>
      </c>
      <c r="K38" s="8">
        <f t="shared" si="12"/>
        <v>98292.218013535574</v>
      </c>
      <c r="L38" s="8">
        <f t="shared" si="4"/>
        <v>51741.536595691214</v>
      </c>
      <c r="M38" s="8">
        <f t="shared" si="13"/>
        <v>14487.630246793542</v>
      </c>
      <c r="N38" s="8">
        <f t="shared" si="14"/>
        <v>83804.587766742028</v>
      </c>
      <c r="O38" s="5">
        <f t="shared" si="38"/>
        <v>222.65399572921473</v>
      </c>
      <c r="P38" s="13">
        <f t="shared" si="15"/>
        <v>233.78669551567546</v>
      </c>
      <c r="Q38" s="13">
        <f t="shared" si="16"/>
        <v>4.6757339103135092</v>
      </c>
      <c r="R38" s="13">
        <f t="shared" si="17"/>
        <v>229.11096160536195</v>
      </c>
      <c r="S38" s="13">
        <f t="shared" si="39"/>
        <v>2089.229047408714</v>
      </c>
      <c r="T38" s="13">
        <f t="shared" si="40"/>
        <v>46550.68141784436</v>
      </c>
      <c r="U38" s="5">
        <f t="shared" si="18"/>
        <v>2089.229047408714</v>
      </c>
      <c r="V38" s="6">
        <f t="shared" si="5"/>
        <v>9.3832991434367656</v>
      </c>
      <c r="W38" s="5">
        <f t="shared" si="41"/>
        <v>1798.7805605594842</v>
      </c>
      <c r="X38" s="5">
        <f t="shared" si="6"/>
        <v>503.65855695665562</v>
      </c>
      <c r="Y38" s="6">
        <f t="shared" si="7"/>
        <v>5.6528155376242744</v>
      </c>
      <c r="Z38" s="6">
        <f t="shared" si="42"/>
        <v>390.35831740372078</v>
      </c>
      <c r="AA38" s="13">
        <f t="shared" si="19"/>
        <v>89435.369471017562</v>
      </c>
      <c r="AB38" s="13">
        <f t="shared" si="20"/>
        <v>89435.369471017562</v>
      </c>
      <c r="AC38" s="13">
        <f t="shared" si="8"/>
        <v>42884.688053173202</v>
      </c>
      <c r="AD38" s="13">
        <f t="shared" si="21"/>
        <v>12007.712654888497</v>
      </c>
      <c r="AE38" s="13">
        <f t="shared" si="22"/>
        <v>77427.656816129063</v>
      </c>
      <c r="AF38" s="16">
        <f t="shared" si="43"/>
        <v>392.01291384586551</v>
      </c>
      <c r="AG38" s="15">
        <f t="shared" si="23"/>
        <v>411.61355953815882</v>
      </c>
      <c r="AH38" s="15">
        <f t="shared" si="24"/>
        <v>8.2322711907631767</v>
      </c>
      <c r="AI38" s="15">
        <f t="shared" si="25"/>
        <v>1618.6184948305693</v>
      </c>
      <c r="AJ38" s="15">
        <f t="shared" si="44"/>
        <v>41338.973570615643</v>
      </c>
      <c r="AK38" s="16">
        <f t="shared" si="26"/>
        <v>1618.6184948305693</v>
      </c>
      <c r="AL38" s="17">
        <f t="shared" si="9"/>
        <v>4.1289927899339292</v>
      </c>
      <c r="AM38" s="17">
        <f t="shared" si="45"/>
        <v>218.50355981685385</v>
      </c>
      <c r="AN38" s="16">
        <f t="shared" si="27"/>
        <v>89939.028027974215</v>
      </c>
      <c r="AO38" s="16">
        <f t="shared" si="28"/>
        <v>1798.7805605594845</v>
      </c>
      <c r="AP38" s="16">
        <f t="shared" si="46"/>
        <v>20412.022872090583</v>
      </c>
      <c r="AQ38" s="16">
        <f t="shared" si="29"/>
        <v>503.65855695665567</v>
      </c>
      <c r="AR38" s="16">
        <f t="shared" si="30"/>
        <v>89939.028027974215</v>
      </c>
      <c r="AS38" s="16">
        <f t="shared" si="31"/>
        <v>69527.005155883628</v>
      </c>
      <c r="AT38" s="15">
        <f t="shared" si="32"/>
        <v>28188.031585267985</v>
      </c>
      <c r="AU38" s="16">
        <f t="shared" si="33"/>
        <v>7892.6488438750366</v>
      </c>
      <c r="AV38" s="16">
        <f t="shared" si="34"/>
        <v>82046.379184099176</v>
      </c>
    </row>
    <row r="39" spans="1:48" x14ac:dyDescent="0.25">
      <c r="A39" s="1">
        <v>30</v>
      </c>
      <c r="B39" s="3">
        <f t="shared" si="35"/>
        <v>2131.0136283568881</v>
      </c>
      <c r="C39" s="8">
        <f t="shared" si="10"/>
        <v>411.61355953815882</v>
      </c>
      <c r="D39" s="18">
        <f t="shared" si="0"/>
        <v>432.19423751506679</v>
      </c>
      <c r="E39" s="8">
        <f t="shared" si="1"/>
        <v>2131.0136283568881</v>
      </c>
      <c r="F39" s="8">
        <f t="shared" si="36"/>
        <v>48681.695046201246</v>
      </c>
      <c r="G39" s="8">
        <f t="shared" si="2"/>
        <v>2131.0136283568881</v>
      </c>
      <c r="H39" s="19">
        <f t="shared" si="11"/>
        <v>5.177219211990832</v>
      </c>
      <c r="I39" s="7">
        <f t="shared" si="37"/>
        <v>243.97454679231157</v>
      </c>
      <c r="J39" s="8">
        <f t="shared" si="3"/>
        <v>105444.39322398708</v>
      </c>
      <c r="K39" s="8">
        <f t="shared" si="12"/>
        <v>105444.39322398708</v>
      </c>
      <c r="L39" s="8">
        <f t="shared" si="4"/>
        <v>56762.698177785831</v>
      </c>
      <c r="M39" s="8">
        <f t="shared" si="13"/>
        <v>15893.555489780034</v>
      </c>
      <c r="N39" s="8">
        <f t="shared" si="14"/>
        <v>89550.837734207045</v>
      </c>
      <c r="O39" s="5">
        <f t="shared" si="38"/>
        <v>229.11096160536195</v>
      </c>
      <c r="P39" s="13">
        <f t="shared" si="15"/>
        <v>240.56650968563005</v>
      </c>
      <c r="Q39" s="13">
        <f t="shared" si="16"/>
        <v>4.8113301937126014</v>
      </c>
      <c r="R39" s="13">
        <f t="shared" si="17"/>
        <v>235.75517949191746</v>
      </c>
      <c r="S39" s="13">
        <f t="shared" si="39"/>
        <v>2131.0136283568881</v>
      </c>
      <c r="T39" s="13">
        <f t="shared" si="40"/>
        <v>48681.695046201246</v>
      </c>
      <c r="U39" s="5">
        <f t="shared" si="18"/>
        <v>2131.0136283568881</v>
      </c>
      <c r="V39" s="6">
        <f t="shared" si="5"/>
        <v>9.3012294716282806</v>
      </c>
      <c r="W39" s="5">
        <f t="shared" si="41"/>
        <v>1922.8940450868638</v>
      </c>
      <c r="X39" s="5">
        <f t="shared" si="6"/>
        <v>538.41033262432188</v>
      </c>
      <c r="Y39" s="6">
        <f t="shared" si="7"/>
        <v>5.8725484438826809</v>
      </c>
      <c r="Z39" s="6">
        <f t="shared" si="42"/>
        <v>405.53209531923176</v>
      </c>
      <c r="AA39" s="13">
        <f t="shared" si="19"/>
        <v>95606.291921718861</v>
      </c>
      <c r="AB39" s="13">
        <f t="shared" si="20"/>
        <v>95606.291921718861</v>
      </c>
      <c r="AC39" s="13">
        <f t="shared" si="8"/>
        <v>46924.596875517615</v>
      </c>
      <c r="AD39" s="13">
        <f t="shared" si="21"/>
        <v>13138.887125144933</v>
      </c>
      <c r="AE39" s="13">
        <f t="shared" si="22"/>
        <v>82467.40479657393</v>
      </c>
      <c r="AF39" s="16">
        <f t="shared" si="43"/>
        <v>411.61355953815882</v>
      </c>
      <c r="AG39" s="15">
        <f t="shared" si="23"/>
        <v>432.19423751506679</v>
      </c>
      <c r="AH39" s="15">
        <f t="shared" si="24"/>
        <v>8.6438847503013356</v>
      </c>
      <c r="AI39" s="15">
        <f t="shared" si="25"/>
        <v>1627.3550714002324</v>
      </c>
      <c r="AJ39" s="15">
        <f t="shared" si="44"/>
        <v>42966.328642015877</v>
      </c>
      <c r="AK39" s="16">
        <f t="shared" si="26"/>
        <v>1627.3550714002324</v>
      </c>
      <c r="AL39" s="17">
        <f t="shared" si="9"/>
        <v>3.9535992770164503</v>
      </c>
      <c r="AM39" s="17">
        <f t="shared" si="45"/>
        <v>222.4571590938703</v>
      </c>
      <c r="AN39" s="16">
        <f t="shared" si="27"/>
        <v>96144.702254343181</v>
      </c>
      <c r="AO39" s="16">
        <f t="shared" si="28"/>
        <v>1922.8940450868636</v>
      </c>
      <c r="AP39" s="16">
        <f t="shared" si="46"/>
        <v>22334.916917177448</v>
      </c>
      <c r="AQ39" s="16">
        <f t="shared" si="29"/>
        <v>538.41033262432188</v>
      </c>
      <c r="AR39" s="16">
        <f t="shared" si="30"/>
        <v>96144.702254343181</v>
      </c>
      <c r="AS39" s="16">
        <f t="shared" si="31"/>
        <v>73809.785337165726</v>
      </c>
      <c r="AT39" s="15">
        <f t="shared" si="32"/>
        <v>30843.456695149849</v>
      </c>
      <c r="AU39" s="16">
        <f t="shared" si="33"/>
        <v>8636.1678746419584</v>
      </c>
      <c r="AV39" s="16">
        <f t="shared" si="34"/>
        <v>87508.534379701217</v>
      </c>
    </row>
    <row r="40" spans="1:48" x14ac:dyDescent="0.25">
      <c r="A40" s="1">
        <v>31</v>
      </c>
      <c r="B40" s="3">
        <f t="shared" si="35"/>
        <v>2173.633900924026</v>
      </c>
      <c r="C40" s="8">
        <f t="shared" si="10"/>
        <v>432.19423751506679</v>
      </c>
      <c r="D40" s="18">
        <f t="shared" si="0"/>
        <v>453.80394939082015</v>
      </c>
      <c r="E40" s="8">
        <f t="shared" si="1"/>
        <v>2173.633900924026</v>
      </c>
      <c r="F40" s="8">
        <f t="shared" si="36"/>
        <v>50855.328947125272</v>
      </c>
      <c r="G40" s="8">
        <f t="shared" si="2"/>
        <v>2173.633900924026</v>
      </c>
      <c r="H40" s="19">
        <f t="shared" si="11"/>
        <v>5.0292986630768084</v>
      </c>
      <c r="I40" s="7">
        <f t="shared" si="37"/>
        <v>249.00384545538839</v>
      </c>
      <c r="J40" s="8">
        <f t="shared" si="3"/>
        <v>112998.92848115668</v>
      </c>
      <c r="K40" s="8">
        <f t="shared" si="12"/>
        <v>112998.92848115668</v>
      </c>
      <c r="L40" s="8">
        <f t="shared" si="4"/>
        <v>62143.599534031404</v>
      </c>
      <c r="M40" s="8">
        <f t="shared" si="13"/>
        <v>17400.207869528796</v>
      </c>
      <c r="N40" s="8">
        <f t="shared" si="14"/>
        <v>95598.720611627883</v>
      </c>
      <c r="O40" s="5">
        <f t="shared" si="38"/>
        <v>235.75517949191746</v>
      </c>
      <c r="P40" s="13">
        <f t="shared" si="15"/>
        <v>247.54293846651333</v>
      </c>
      <c r="Q40" s="13">
        <f t="shared" si="16"/>
        <v>4.9508587693302664</v>
      </c>
      <c r="R40" s="13">
        <f t="shared" si="17"/>
        <v>242.59207969718307</v>
      </c>
      <c r="S40" s="13">
        <f t="shared" si="39"/>
        <v>2173.633900924026</v>
      </c>
      <c r="T40" s="13">
        <f t="shared" si="40"/>
        <v>50855.328947125272</v>
      </c>
      <c r="U40" s="5">
        <f t="shared" si="18"/>
        <v>2173.633900924026</v>
      </c>
      <c r="V40" s="6">
        <f t="shared" si="5"/>
        <v>9.2198776103603954</v>
      </c>
      <c r="W40" s="5">
        <f t="shared" si="41"/>
        <v>2053.3784422755007</v>
      </c>
      <c r="X40" s="5">
        <f t="shared" si="6"/>
        <v>574.9459638371402</v>
      </c>
      <c r="Y40" s="6">
        <f t="shared" si="7"/>
        <v>6.0943147042715582</v>
      </c>
      <c r="Z40" s="6">
        <f t="shared" si="42"/>
        <v>420.84628763386371</v>
      </c>
      <c r="AA40" s="13">
        <f t="shared" si="19"/>
        <v>102093.97614993789</v>
      </c>
      <c r="AB40" s="13">
        <f t="shared" si="20"/>
        <v>102093.97614993789</v>
      </c>
      <c r="AC40" s="13">
        <f t="shared" si="8"/>
        <v>51238.647202812623</v>
      </c>
      <c r="AD40" s="13">
        <f t="shared" si="21"/>
        <v>14346.821216787535</v>
      </c>
      <c r="AE40" s="13">
        <f t="shared" si="22"/>
        <v>87747.154933150363</v>
      </c>
      <c r="AF40" s="16">
        <f t="shared" si="43"/>
        <v>432.19423751506679</v>
      </c>
      <c r="AG40" s="15">
        <f t="shared" si="23"/>
        <v>453.80394939082015</v>
      </c>
      <c r="AH40" s="15">
        <f t="shared" si="24"/>
        <v>9.0760789878164037</v>
      </c>
      <c r="AI40" s="15">
        <f t="shared" si="25"/>
        <v>1635.2235682997041</v>
      </c>
      <c r="AJ40" s="15">
        <f t="shared" si="44"/>
        <v>44601.552210315582</v>
      </c>
      <c r="AK40" s="16">
        <f t="shared" si="26"/>
        <v>1635.2235682997041</v>
      </c>
      <c r="AL40" s="17">
        <f t="shared" si="9"/>
        <v>3.7835385721511345</v>
      </c>
      <c r="AM40" s="17">
        <f t="shared" si="45"/>
        <v>226.24069766602145</v>
      </c>
      <c r="AN40" s="16">
        <f t="shared" si="27"/>
        <v>102668.92211377504</v>
      </c>
      <c r="AO40" s="16">
        <f t="shared" si="28"/>
        <v>2053.3784422755011</v>
      </c>
      <c r="AP40" s="16">
        <f t="shared" si="46"/>
        <v>24388.29535945295</v>
      </c>
      <c r="AQ40" s="16">
        <f t="shared" si="29"/>
        <v>574.94596383714043</v>
      </c>
      <c r="AR40" s="16">
        <f t="shared" si="30"/>
        <v>102668.92211377504</v>
      </c>
      <c r="AS40" s="16">
        <f t="shared" si="31"/>
        <v>78280.626754322089</v>
      </c>
      <c r="AT40" s="15">
        <f t="shared" si="32"/>
        <v>33679.074544006507</v>
      </c>
      <c r="AU40" s="16">
        <f t="shared" si="33"/>
        <v>9430.1408723218228</v>
      </c>
      <c r="AV40" s="16">
        <f t="shared" si="34"/>
        <v>93238.781241453224</v>
      </c>
    </row>
    <row r="41" spans="1:48" x14ac:dyDescent="0.25">
      <c r="A41" s="1">
        <v>32</v>
      </c>
      <c r="B41" s="3">
        <f t="shared" si="35"/>
        <v>2217.1065789425065</v>
      </c>
      <c r="C41" s="8">
        <f t="shared" si="10"/>
        <v>453.80394939082015</v>
      </c>
      <c r="D41" s="18">
        <f t="shared" si="0"/>
        <v>476.49414686036118</v>
      </c>
      <c r="E41" s="8">
        <f t="shared" si="1"/>
        <v>2217.1065789425065</v>
      </c>
      <c r="F41" s="8">
        <f t="shared" si="36"/>
        <v>53072.435526067777</v>
      </c>
      <c r="G41" s="8">
        <f t="shared" si="2"/>
        <v>2217.1065789425065</v>
      </c>
      <c r="H41" s="19">
        <f t="shared" si="11"/>
        <v>4.8856044155603282</v>
      </c>
      <c r="I41" s="7">
        <f t="shared" si="37"/>
        <v>253.88944987094871</v>
      </c>
      <c r="J41" s="8">
        <f t="shared" si="3"/>
        <v>120976.83681310415</v>
      </c>
      <c r="K41" s="8">
        <f t="shared" si="12"/>
        <v>120976.83681310415</v>
      </c>
      <c r="L41" s="8">
        <f t="shared" si="4"/>
        <v>67904.401287036366</v>
      </c>
      <c r="M41" s="8">
        <f t="shared" si="13"/>
        <v>19013.232360370184</v>
      </c>
      <c r="N41" s="8">
        <f t="shared" si="14"/>
        <v>101963.60445273397</v>
      </c>
      <c r="O41" s="5">
        <f t="shared" si="38"/>
        <v>242.59207969718307</v>
      </c>
      <c r="P41" s="13">
        <f t="shared" si="15"/>
        <v>254.72168368204223</v>
      </c>
      <c r="Q41" s="13">
        <f t="shared" si="16"/>
        <v>5.0944336736408449</v>
      </c>
      <c r="R41" s="13">
        <f t="shared" si="17"/>
        <v>249.62725000840138</v>
      </c>
      <c r="S41" s="13">
        <f t="shared" si="39"/>
        <v>2217.1065789425065</v>
      </c>
      <c r="T41" s="13">
        <f t="shared" si="40"/>
        <v>53072.435526067777</v>
      </c>
      <c r="U41" s="5">
        <f t="shared" si="18"/>
        <v>2217.1065789425065</v>
      </c>
      <c r="V41" s="6">
        <f t="shared" si="5"/>
        <v>9.139237281406805</v>
      </c>
      <c r="W41" s="5">
        <f t="shared" si="41"/>
        <v>2190.5327373064883</v>
      </c>
      <c r="X41" s="5">
        <f t="shared" si="6"/>
        <v>613.34916644581676</v>
      </c>
      <c r="Y41" s="6">
        <f t="shared" si="7"/>
        <v>6.3181546518162195</v>
      </c>
      <c r="Z41" s="6">
        <f t="shared" si="42"/>
        <v>436.3036795670867</v>
      </c>
      <c r="AA41" s="13">
        <f t="shared" si="19"/>
        <v>108913.2876988786</v>
      </c>
      <c r="AB41" s="13">
        <f t="shared" si="20"/>
        <v>108913.2876988786</v>
      </c>
      <c r="AC41" s="13">
        <f t="shared" si="8"/>
        <v>55840.852172810824</v>
      </c>
      <c r="AD41" s="13">
        <f t="shared" si="21"/>
        <v>15635.438608387032</v>
      </c>
      <c r="AE41" s="13">
        <f t="shared" si="22"/>
        <v>93277.849090491567</v>
      </c>
      <c r="AF41" s="16">
        <f t="shared" si="43"/>
        <v>453.80394939082015</v>
      </c>
      <c r="AG41" s="15">
        <f t="shared" si="23"/>
        <v>476.49414686036118</v>
      </c>
      <c r="AH41" s="15">
        <f t="shared" si="24"/>
        <v>9.5298829372072245</v>
      </c>
      <c r="AI41" s="15">
        <f t="shared" si="25"/>
        <v>1642.1606151053661</v>
      </c>
      <c r="AJ41" s="15">
        <f t="shared" si="44"/>
        <v>46243.712825420946</v>
      </c>
      <c r="AK41" s="16">
        <f t="shared" si="26"/>
        <v>1642.1606151053661</v>
      </c>
      <c r="AL41" s="17">
        <f t="shared" si="9"/>
        <v>3.6186565086306075</v>
      </c>
      <c r="AM41" s="17">
        <f t="shared" si="45"/>
        <v>229.85935417465205</v>
      </c>
      <c r="AN41" s="16">
        <f t="shared" si="27"/>
        <v>109526.63686532443</v>
      </c>
      <c r="AO41" s="16">
        <f t="shared" si="28"/>
        <v>2190.5327373064888</v>
      </c>
      <c r="AP41" s="16">
        <f t="shared" si="46"/>
        <v>26578.82809675944</v>
      </c>
      <c r="AQ41" s="16">
        <f t="shared" si="29"/>
        <v>613.34916644581688</v>
      </c>
      <c r="AR41" s="16">
        <f t="shared" si="30"/>
        <v>109526.63686532443</v>
      </c>
      <c r="AS41" s="16">
        <f t="shared" si="31"/>
        <v>82947.808768564981</v>
      </c>
      <c r="AT41" s="15">
        <f t="shared" si="32"/>
        <v>36704.095943144035</v>
      </c>
      <c r="AU41" s="16">
        <f t="shared" si="33"/>
        <v>10277.14686408033</v>
      </c>
      <c r="AV41" s="16">
        <f t="shared" si="34"/>
        <v>99249.490001244092</v>
      </c>
    </row>
    <row r="42" spans="1:48" x14ac:dyDescent="0.25">
      <c r="A42" s="1">
        <v>33</v>
      </c>
      <c r="B42" s="3">
        <f t="shared" si="35"/>
        <v>2261.4487105213566</v>
      </c>
      <c r="C42" s="8">
        <f t="shared" si="10"/>
        <v>476.49414686036118</v>
      </c>
      <c r="D42" s="18">
        <f t="shared" si="0"/>
        <v>500.31885420337926</v>
      </c>
      <c r="E42" s="8">
        <f t="shared" si="1"/>
        <v>2261.4487105213566</v>
      </c>
      <c r="F42" s="8">
        <f t="shared" si="36"/>
        <v>55333.884236589132</v>
      </c>
      <c r="G42" s="8">
        <f t="shared" si="2"/>
        <v>2261.4487105213566</v>
      </c>
      <c r="H42" s="19">
        <f t="shared" si="11"/>
        <v>4.7460157179728899</v>
      </c>
      <c r="I42" s="7">
        <f t="shared" si="37"/>
        <v>258.63546558892159</v>
      </c>
      <c r="J42" s="8">
        <f t="shared" si="3"/>
        <v>129400.19979980678</v>
      </c>
      <c r="K42" s="8">
        <f t="shared" si="12"/>
        <v>129400.19979980678</v>
      </c>
      <c r="L42" s="8">
        <f t="shared" si="4"/>
        <v>74066.315563217649</v>
      </c>
      <c r="M42" s="8">
        <f t="shared" si="13"/>
        <v>20738.568357700944</v>
      </c>
      <c r="N42" s="8">
        <f t="shared" si="14"/>
        <v>108661.63144210583</v>
      </c>
      <c r="O42" s="5">
        <f t="shared" si="38"/>
        <v>249.62725000840138</v>
      </c>
      <c r="P42" s="13">
        <f t="shared" si="15"/>
        <v>262.10861250882147</v>
      </c>
      <c r="Q42" s="13">
        <f t="shared" si="16"/>
        <v>5.2421722501764298</v>
      </c>
      <c r="R42" s="13">
        <f t="shared" si="17"/>
        <v>256.86644025864501</v>
      </c>
      <c r="S42" s="13">
        <f t="shared" si="39"/>
        <v>2261.4487105213566</v>
      </c>
      <c r="T42" s="13">
        <f t="shared" si="40"/>
        <v>55333.884236589132</v>
      </c>
      <c r="U42" s="5">
        <f t="shared" si="18"/>
        <v>2261.4487105213566</v>
      </c>
      <c r="V42" s="6">
        <f t="shared" si="5"/>
        <v>9.0593022614528103</v>
      </c>
      <c r="W42" s="5">
        <f t="shared" si="41"/>
        <v>2334.6694645973994</v>
      </c>
      <c r="X42" s="5">
        <f t="shared" si="6"/>
        <v>653.70745008727192</v>
      </c>
      <c r="Y42" s="6">
        <f t="shared" si="7"/>
        <v>6.5441091207458877</v>
      </c>
      <c r="Z42" s="6">
        <f t="shared" si="42"/>
        <v>451.90709094928536</v>
      </c>
      <c r="AA42" s="13">
        <f t="shared" si="19"/>
        <v>116079.76577978267</v>
      </c>
      <c r="AB42" s="13">
        <f t="shared" si="20"/>
        <v>116079.76577978267</v>
      </c>
      <c r="AC42" s="13">
        <f t="shared" si="8"/>
        <v>60745.881543193536</v>
      </c>
      <c r="AD42" s="13">
        <f t="shared" si="21"/>
        <v>17008.84683209419</v>
      </c>
      <c r="AE42" s="13">
        <f t="shared" si="22"/>
        <v>99070.918947688479</v>
      </c>
      <c r="AF42" s="16">
        <f t="shared" si="43"/>
        <v>476.49414686036118</v>
      </c>
      <c r="AG42" s="15">
        <f t="shared" si="23"/>
        <v>500.31885420337926</v>
      </c>
      <c r="AH42" s="15">
        <f t="shared" si="24"/>
        <v>10.006377084067585</v>
      </c>
      <c r="AI42" s="15">
        <f t="shared" si="25"/>
        <v>1648.0995440755396</v>
      </c>
      <c r="AJ42" s="15">
        <f t="shared" si="44"/>
        <v>47891.812369496489</v>
      </c>
      <c r="AK42" s="16">
        <f t="shared" si="26"/>
        <v>1648.0995440755396</v>
      </c>
      <c r="AL42" s="17">
        <f t="shared" si="9"/>
        <v>3.4588033345948377</v>
      </c>
      <c r="AM42" s="17">
        <f t="shared" si="45"/>
        <v>233.3181575092469</v>
      </c>
      <c r="AN42" s="16">
        <f t="shared" si="27"/>
        <v>116733.47322986998</v>
      </c>
      <c r="AO42" s="16">
        <f t="shared" si="28"/>
        <v>2334.6694645973998</v>
      </c>
      <c r="AP42" s="16">
        <f t="shared" si="46"/>
        <v>28913.497561356839</v>
      </c>
      <c r="AQ42" s="16">
        <f t="shared" si="29"/>
        <v>653.70745008727204</v>
      </c>
      <c r="AR42" s="16">
        <f t="shared" si="30"/>
        <v>116733.47322986998</v>
      </c>
      <c r="AS42" s="16">
        <f t="shared" si="31"/>
        <v>87819.975668513143</v>
      </c>
      <c r="AT42" s="15">
        <f t="shared" si="32"/>
        <v>39928.163299016654</v>
      </c>
      <c r="AU42" s="16">
        <f t="shared" si="33"/>
        <v>11179.885723724665</v>
      </c>
      <c r="AV42" s="16">
        <f t="shared" si="34"/>
        <v>105553.58750614531</v>
      </c>
    </row>
    <row r="43" spans="1:48" x14ac:dyDescent="0.25">
      <c r="A43" s="1">
        <v>34</v>
      </c>
      <c r="B43" s="3">
        <f t="shared" si="35"/>
        <v>2306.6776847317838</v>
      </c>
      <c r="C43" s="8">
        <f t="shared" si="10"/>
        <v>500.31885420337926</v>
      </c>
      <c r="D43" s="18">
        <f t="shared" si="0"/>
        <v>525.33479691354819</v>
      </c>
      <c r="E43" s="8">
        <f t="shared" si="1"/>
        <v>2306.6776847317838</v>
      </c>
      <c r="F43" s="8">
        <f t="shared" si="36"/>
        <v>57640.561921320914</v>
      </c>
      <c r="G43" s="8">
        <f t="shared" si="2"/>
        <v>2306.6776847317838</v>
      </c>
      <c r="H43" s="19">
        <f t="shared" si="11"/>
        <v>4.6104152688879498</v>
      </c>
      <c r="I43" s="7">
        <f t="shared" si="37"/>
        <v>263.24588085780954</v>
      </c>
      <c r="J43" s="8">
        <f t="shared" si="3"/>
        <v>138292.22135876547</v>
      </c>
      <c r="K43" s="8">
        <f t="shared" si="12"/>
        <v>138292.22135876547</v>
      </c>
      <c r="L43" s="8">
        <f t="shared" si="4"/>
        <v>80651.659437444556</v>
      </c>
      <c r="M43" s="8">
        <f t="shared" si="13"/>
        <v>22582.46464248448</v>
      </c>
      <c r="N43" s="8">
        <f t="shared" si="14"/>
        <v>115709.75671628099</v>
      </c>
      <c r="O43" s="5">
        <f t="shared" si="38"/>
        <v>256.86644025864501</v>
      </c>
      <c r="P43" s="13">
        <f t="shared" si="15"/>
        <v>269.70976227157729</v>
      </c>
      <c r="Q43" s="13">
        <f t="shared" si="16"/>
        <v>5.394195245431546</v>
      </c>
      <c r="R43" s="13">
        <f t="shared" si="17"/>
        <v>264.31556702614574</v>
      </c>
      <c r="S43" s="13">
        <f t="shared" si="39"/>
        <v>2306.6776847317838</v>
      </c>
      <c r="T43" s="13">
        <f t="shared" si="40"/>
        <v>57640.561921320914</v>
      </c>
      <c r="U43" s="5">
        <f t="shared" si="18"/>
        <v>2306.6776847317838</v>
      </c>
      <c r="V43" s="6">
        <f t="shared" si="5"/>
        <v>8.9800663816150301</v>
      </c>
      <c r="W43" s="5">
        <f t="shared" si="41"/>
        <v>2486.1153127548037</v>
      </c>
      <c r="X43" s="5">
        <f t="shared" si="6"/>
        <v>696.11228757134506</v>
      </c>
      <c r="Y43" s="6">
        <f t="shared" si="7"/>
        <v>6.7722194546581287</v>
      </c>
      <c r="Z43" s="6">
        <f t="shared" si="42"/>
        <v>467.65937678555849</v>
      </c>
      <c r="AA43" s="13">
        <f t="shared" si="19"/>
        <v>123609.65335016884</v>
      </c>
      <c r="AB43" s="13">
        <f t="shared" si="20"/>
        <v>123609.65335016884</v>
      </c>
      <c r="AC43" s="13">
        <f t="shared" si="8"/>
        <v>65969.091428847925</v>
      </c>
      <c r="AD43" s="13">
        <f t="shared" si="21"/>
        <v>18471.34560007742</v>
      </c>
      <c r="AE43" s="13">
        <f t="shared" si="22"/>
        <v>105138.30775009142</v>
      </c>
      <c r="AF43" s="16">
        <f t="shared" si="43"/>
        <v>500.31885420337926</v>
      </c>
      <c r="AG43" s="15">
        <f t="shared" si="23"/>
        <v>525.33479691354819</v>
      </c>
      <c r="AH43" s="15">
        <f t="shared" si="24"/>
        <v>10.506695938270964</v>
      </c>
      <c r="AI43" s="15">
        <f t="shared" si="25"/>
        <v>1652.9702346445117</v>
      </c>
      <c r="AJ43" s="15">
        <f t="shared" si="44"/>
        <v>49544.782604141001</v>
      </c>
      <c r="AK43" s="16">
        <f t="shared" si="26"/>
        <v>1652.9702346445117</v>
      </c>
      <c r="AL43" s="17">
        <f t="shared" si="9"/>
        <v>3.3038335868361668</v>
      </c>
      <c r="AM43" s="17">
        <f t="shared" si="45"/>
        <v>236.62199109608306</v>
      </c>
      <c r="AN43" s="16">
        <f t="shared" si="27"/>
        <v>124305.7656377402</v>
      </c>
      <c r="AO43" s="16">
        <f t="shared" si="28"/>
        <v>2486.1153127548041</v>
      </c>
      <c r="AP43" s="16">
        <f t="shared" si="46"/>
        <v>31399.612874111641</v>
      </c>
      <c r="AQ43" s="16">
        <f t="shared" si="29"/>
        <v>696.11228757134518</v>
      </c>
      <c r="AR43" s="16">
        <f t="shared" si="30"/>
        <v>124305.7656377402</v>
      </c>
      <c r="AS43" s="16">
        <f t="shared" si="31"/>
        <v>92906.152763628561</v>
      </c>
      <c r="AT43" s="15">
        <f t="shared" si="32"/>
        <v>43361.37015948756</v>
      </c>
      <c r="AU43" s="16">
        <f t="shared" si="33"/>
        <v>12141.183644656518</v>
      </c>
      <c r="AV43" s="16">
        <f t="shared" si="34"/>
        <v>112164.58199308369</v>
      </c>
    </row>
    <row r="44" spans="1:48" x14ac:dyDescent="0.25">
      <c r="A44" s="1">
        <v>35</v>
      </c>
      <c r="B44" s="3">
        <f t="shared" si="35"/>
        <v>2352.8112384264195</v>
      </c>
      <c r="C44" s="8">
        <f t="shared" si="10"/>
        <v>525.33479691354819</v>
      </c>
      <c r="D44" s="18">
        <f t="shared" si="0"/>
        <v>551.60153675922561</v>
      </c>
      <c r="E44" s="8">
        <f t="shared" si="1"/>
        <v>2352.8112384264195</v>
      </c>
      <c r="F44" s="8">
        <f t="shared" si="36"/>
        <v>59993.373159747331</v>
      </c>
      <c r="G44" s="8">
        <f t="shared" si="2"/>
        <v>2352.8112384264195</v>
      </c>
      <c r="H44" s="19">
        <f t="shared" si="11"/>
        <v>4.4786891183482949</v>
      </c>
      <c r="I44" s="7">
        <f t="shared" si="37"/>
        <v>267.72456997615785</v>
      </c>
      <c r="J44" s="8">
        <f t="shared" si="3"/>
        <v>147677.28422705151</v>
      </c>
      <c r="K44" s="8">
        <f t="shared" si="12"/>
        <v>147677.28422705151</v>
      </c>
      <c r="L44" s="8">
        <f t="shared" si="4"/>
        <v>87683.911067304172</v>
      </c>
      <c r="M44" s="8">
        <f t="shared" si="13"/>
        <v>24551.495098845171</v>
      </c>
      <c r="N44" s="8">
        <f t="shared" si="14"/>
        <v>123125.78912820634</v>
      </c>
      <c r="O44" s="5">
        <f t="shared" si="38"/>
        <v>264.31556702614574</v>
      </c>
      <c r="P44" s="13">
        <f t="shared" si="15"/>
        <v>277.53134537745302</v>
      </c>
      <c r="Q44" s="13">
        <f t="shared" si="16"/>
        <v>5.5506269075490602</v>
      </c>
      <c r="R44" s="13">
        <f t="shared" si="17"/>
        <v>271.98071846990393</v>
      </c>
      <c r="S44" s="13">
        <f t="shared" si="39"/>
        <v>2352.8112384264195</v>
      </c>
      <c r="T44" s="13">
        <f t="shared" si="40"/>
        <v>59993.373159747331</v>
      </c>
      <c r="U44" s="5">
        <f t="shared" si="18"/>
        <v>2352.8112384264195</v>
      </c>
      <c r="V44" s="6">
        <f t="shared" si="5"/>
        <v>8.9015235269653363</v>
      </c>
      <c r="W44" s="5">
        <f t="shared" si="41"/>
        <v>2645.2117563605002</v>
      </c>
      <c r="X44" s="5">
        <f t="shared" si="6"/>
        <v>740.65929178094018</v>
      </c>
      <c r="Y44" s="6">
        <f t="shared" si="7"/>
        <v>7.0025275147962684</v>
      </c>
      <c r="Z44" s="6">
        <f t="shared" si="42"/>
        <v>483.56342782732008</v>
      </c>
      <c r="AA44" s="13">
        <f t="shared" si="19"/>
        <v>131519.92852624404</v>
      </c>
      <c r="AB44" s="13">
        <f t="shared" si="20"/>
        <v>131519.92852624404</v>
      </c>
      <c r="AC44" s="13">
        <f t="shared" si="8"/>
        <v>71526.555366496701</v>
      </c>
      <c r="AD44" s="13">
        <f t="shared" si="21"/>
        <v>20027.435502619079</v>
      </c>
      <c r="AE44" s="13">
        <f t="shared" si="22"/>
        <v>111492.49302362496</v>
      </c>
      <c r="AF44" s="16">
        <f t="shared" si="43"/>
        <v>525.33479691354819</v>
      </c>
      <c r="AG44" s="15">
        <f t="shared" si="23"/>
        <v>551.60153675922561</v>
      </c>
      <c r="AH44" s="15">
        <f t="shared" si="24"/>
        <v>11.032030735184513</v>
      </c>
      <c r="AI44" s="15">
        <f t="shared" si="25"/>
        <v>1656.6989508550744</v>
      </c>
      <c r="AJ44" s="15">
        <f t="shared" si="44"/>
        <v>51201.481554996077</v>
      </c>
      <c r="AK44" s="16">
        <f t="shared" si="26"/>
        <v>1656.6989508550744</v>
      </c>
      <c r="AL44" s="17">
        <f t="shared" si="9"/>
        <v>3.1536059682102295</v>
      </c>
      <c r="AM44" s="17">
        <f t="shared" si="45"/>
        <v>239.77559706429329</v>
      </c>
      <c r="AN44" s="16">
        <f t="shared" si="27"/>
        <v>132260.58781802506</v>
      </c>
      <c r="AO44" s="16">
        <f t="shared" si="28"/>
        <v>2645.2117563605011</v>
      </c>
      <c r="AP44" s="16">
        <f t="shared" si="46"/>
        <v>34044.82463047214</v>
      </c>
      <c r="AQ44" s="16">
        <f t="shared" si="29"/>
        <v>740.65929178094041</v>
      </c>
      <c r="AR44" s="16">
        <f t="shared" si="30"/>
        <v>132260.58781802506</v>
      </c>
      <c r="AS44" s="16">
        <f t="shared" si="31"/>
        <v>98215.763187552919</v>
      </c>
      <c r="AT44" s="15">
        <f t="shared" si="32"/>
        <v>47014.281632556842</v>
      </c>
      <c r="AU44" s="16">
        <f t="shared" si="33"/>
        <v>13163.998857115917</v>
      </c>
      <c r="AV44" s="16">
        <f t="shared" si="34"/>
        <v>119096.58896090914</v>
      </c>
    </row>
    <row r="45" spans="1:48" x14ac:dyDescent="0.25">
      <c r="A45" s="1">
        <v>36</v>
      </c>
      <c r="B45" s="3">
        <f t="shared" si="35"/>
        <v>2399.867463194948</v>
      </c>
      <c r="C45" s="8">
        <f t="shared" si="10"/>
        <v>551.60153675922561</v>
      </c>
      <c r="D45" s="18">
        <f t="shared" si="0"/>
        <v>579.18161359718692</v>
      </c>
      <c r="E45" s="8">
        <f t="shared" si="1"/>
        <v>2399.867463194948</v>
      </c>
      <c r="F45" s="8">
        <f t="shared" si="36"/>
        <v>62393.240622942278</v>
      </c>
      <c r="G45" s="8">
        <f t="shared" si="2"/>
        <v>2399.867463194948</v>
      </c>
      <c r="H45" s="19">
        <f t="shared" si="11"/>
        <v>4.3507265721097719</v>
      </c>
      <c r="I45" s="7">
        <f t="shared" si="37"/>
        <v>272.0752965482676</v>
      </c>
      <c r="J45" s="8">
        <f t="shared" si="3"/>
        <v>157581.00927475878</v>
      </c>
      <c r="K45" s="8">
        <f t="shared" si="12"/>
        <v>157581.00927475878</v>
      </c>
      <c r="L45" s="8">
        <f t="shared" si="4"/>
        <v>95187.768651816499</v>
      </c>
      <c r="M45" s="8">
        <f t="shared" si="13"/>
        <v>26652.575222508622</v>
      </c>
      <c r="N45" s="8">
        <f t="shared" si="14"/>
        <v>130928.43405225016</v>
      </c>
      <c r="O45" s="5">
        <f t="shared" si="38"/>
        <v>271.98071846990393</v>
      </c>
      <c r="P45" s="13">
        <f t="shared" si="15"/>
        <v>285.57975439339913</v>
      </c>
      <c r="Q45" s="13">
        <f t="shared" si="16"/>
        <v>5.7115950878679831</v>
      </c>
      <c r="R45" s="13">
        <f t="shared" si="17"/>
        <v>279.86815930553115</v>
      </c>
      <c r="S45" s="13">
        <f t="shared" si="39"/>
        <v>2399.867463194948</v>
      </c>
      <c r="T45" s="13">
        <f t="shared" si="40"/>
        <v>62393.240622942278</v>
      </c>
      <c r="U45" s="5">
        <f t="shared" si="18"/>
        <v>2399.867463194948</v>
      </c>
      <c r="V45" s="6">
        <f t="shared" si="5"/>
        <v>8.8236676360589357</v>
      </c>
      <c r="W45" s="5">
        <f t="shared" si="41"/>
        <v>2812.3157157782193</v>
      </c>
      <c r="X45" s="5">
        <f t="shared" si="6"/>
        <v>787.44840041790144</v>
      </c>
      <c r="Y45" s="6">
        <f t="shared" si="7"/>
        <v>7.235075688441488</v>
      </c>
      <c r="Z45" s="6">
        <f t="shared" si="42"/>
        <v>499.62217115182051</v>
      </c>
      <c r="AA45" s="13">
        <f t="shared" si="19"/>
        <v>139828.33738849306</v>
      </c>
      <c r="AB45" s="13">
        <f t="shared" si="20"/>
        <v>139828.33738849306</v>
      </c>
      <c r="AC45" s="13">
        <f t="shared" si="8"/>
        <v>77435.096765550785</v>
      </c>
      <c r="AD45" s="13">
        <f t="shared" si="21"/>
        <v>21681.827094354223</v>
      </c>
      <c r="AE45" s="13">
        <f t="shared" si="22"/>
        <v>118146.51029413883</v>
      </c>
      <c r="AF45" s="16">
        <f t="shared" si="43"/>
        <v>551.60153675922561</v>
      </c>
      <c r="AG45" s="15">
        <f t="shared" si="23"/>
        <v>579.18161359718692</v>
      </c>
      <c r="AH45" s="15">
        <f t="shared" si="24"/>
        <v>11.583632271943738</v>
      </c>
      <c r="AI45" s="15">
        <f t="shared" si="25"/>
        <v>1659.2081714140077</v>
      </c>
      <c r="AJ45" s="15">
        <f t="shared" si="44"/>
        <v>52860.689726410084</v>
      </c>
      <c r="AK45" s="16">
        <f t="shared" si="26"/>
        <v>1659.2081714140077</v>
      </c>
      <c r="AL45" s="17">
        <f t="shared" si="9"/>
        <v>3.0079832285497292</v>
      </c>
      <c r="AM45" s="17">
        <f t="shared" si="45"/>
        <v>242.78358029284303</v>
      </c>
      <c r="AN45" s="16">
        <f t="shared" si="27"/>
        <v>140615.78578891102</v>
      </c>
      <c r="AO45" s="16">
        <f t="shared" si="28"/>
        <v>2812.3157157782202</v>
      </c>
      <c r="AP45" s="16">
        <f t="shared" si="46"/>
        <v>36857.140346250359</v>
      </c>
      <c r="AQ45" s="16">
        <f t="shared" si="29"/>
        <v>787.44840041790178</v>
      </c>
      <c r="AR45" s="16">
        <f t="shared" si="30"/>
        <v>140615.78578891102</v>
      </c>
      <c r="AS45" s="16">
        <f t="shared" si="31"/>
        <v>103758.64544266067</v>
      </c>
      <c r="AT45" s="15">
        <f t="shared" si="32"/>
        <v>50897.955716250581</v>
      </c>
      <c r="AU45" s="16">
        <f t="shared" si="33"/>
        <v>14251.427600550163</v>
      </c>
      <c r="AV45" s="16">
        <f t="shared" si="34"/>
        <v>126364.35818836086</v>
      </c>
    </row>
    <row r="46" spans="1:48" x14ac:dyDescent="0.25">
      <c r="A46" s="1">
        <v>37</v>
      </c>
      <c r="B46" s="3">
        <f t="shared" si="35"/>
        <v>2447.8648124588472</v>
      </c>
      <c r="C46" s="8">
        <f t="shared" si="10"/>
        <v>579.18161359718692</v>
      </c>
      <c r="D46" s="18">
        <f t="shared" si="0"/>
        <v>608.14069427704635</v>
      </c>
      <c r="E46" s="8">
        <f t="shared" si="1"/>
        <v>2447.8648124588472</v>
      </c>
      <c r="F46" s="8">
        <f t="shared" si="36"/>
        <v>64841.105435401128</v>
      </c>
      <c r="G46" s="8">
        <f t="shared" si="2"/>
        <v>2447.8648124588472</v>
      </c>
      <c r="H46" s="19">
        <f t="shared" si="11"/>
        <v>4.2264200986209213</v>
      </c>
      <c r="I46" s="7">
        <f t="shared" si="37"/>
        <v>276.30171664688851</v>
      </c>
      <c r="J46" s="8">
        <f t="shared" si="3"/>
        <v>168030.31779157851</v>
      </c>
      <c r="K46" s="8">
        <f t="shared" si="12"/>
        <v>168030.31779157851</v>
      </c>
      <c r="L46" s="8">
        <f t="shared" si="4"/>
        <v>103189.21235617738</v>
      </c>
      <c r="M46" s="8">
        <f t="shared" si="13"/>
        <v>28892.979459729668</v>
      </c>
      <c r="N46" s="8">
        <f t="shared" si="14"/>
        <v>139137.33833184885</v>
      </c>
      <c r="O46" s="5">
        <f t="shared" si="38"/>
        <v>279.86815930553115</v>
      </c>
      <c r="P46" s="13">
        <f t="shared" si="15"/>
        <v>293.86156727080771</v>
      </c>
      <c r="Q46" s="13">
        <f t="shared" si="16"/>
        <v>5.8772313454161544</v>
      </c>
      <c r="R46" s="13">
        <f t="shared" si="17"/>
        <v>287.98433592539158</v>
      </c>
      <c r="S46" s="13">
        <f t="shared" si="39"/>
        <v>2447.8648124588472</v>
      </c>
      <c r="T46" s="13">
        <f t="shared" si="40"/>
        <v>64841.105435401128</v>
      </c>
      <c r="U46" s="5">
        <f t="shared" si="18"/>
        <v>2447.8648124588472</v>
      </c>
      <c r="V46" s="6">
        <f t="shared" si="5"/>
        <v>8.7464927004665842</v>
      </c>
      <c r="W46" s="5">
        <f t="shared" si="41"/>
        <v>2987.8002462199902</v>
      </c>
      <c r="X46" s="5">
        <f t="shared" si="6"/>
        <v>836.58406894159737</v>
      </c>
      <c r="Y46" s="6">
        <f t="shared" si="7"/>
        <v>7.4699068974213612</v>
      </c>
      <c r="Z46" s="6">
        <f t="shared" si="42"/>
        <v>515.83857074970842</v>
      </c>
      <c r="AA46" s="13">
        <f t="shared" si="19"/>
        <v>148553.42824205791</v>
      </c>
      <c r="AB46" s="13">
        <f t="shared" si="20"/>
        <v>148553.42824205791</v>
      </c>
      <c r="AC46" s="13">
        <f t="shared" si="8"/>
        <v>83712.322806656783</v>
      </c>
      <c r="AD46" s="13">
        <f t="shared" si="21"/>
        <v>23439.4503858639</v>
      </c>
      <c r="AE46" s="13">
        <f t="shared" si="22"/>
        <v>125113.97785619402</v>
      </c>
      <c r="AF46" s="16">
        <f t="shared" si="43"/>
        <v>579.18161359718692</v>
      </c>
      <c r="AG46" s="15">
        <f t="shared" si="23"/>
        <v>608.14069427704635</v>
      </c>
      <c r="AH46" s="15">
        <f t="shared" si="24"/>
        <v>12.162813885540928</v>
      </c>
      <c r="AI46" s="15">
        <f t="shared" si="25"/>
        <v>1660.4164120409455</v>
      </c>
      <c r="AJ46" s="15">
        <f t="shared" si="44"/>
        <v>54521.106138451032</v>
      </c>
      <c r="AK46" s="16">
        <f t="shared" si="26"/>
        <v>1660.4164120409455</v>
      </c>
      <c r="AL46" s="17">
        <f t="shared" si="9"/>
        <v>2.8668320489810006</v>
      </c>
      <c r="AM46" s="17">
        <f t="shared" si="45"/>
        <v>245.65041234182402</v>
      </c>
      <c r="AN46" s="16">
        <f t="shared" si="27"/>
        <v>149390.01231099956</v>
      </c>
      <c r="AO46" s="16">
        <f t="shared" si="28"/>
        <v>2987.8002462199915</v>
      </c>
      <c r="AP46" s="16">
        <f t="shared" si="46"/>
        <v>39844.940592470353</v>
      </c>
      <c r="AQ46" s="16">
        <f t="shared" si="29"/>
        <v>836.58406894159771</v>
      </c>
      <c r="AR46" s="16">
        <f t="shared" si="30"/>
        <v>149390.01231099956</v>
      </c>
      <c r="AS46" s="16">
        <f t="shared" si="31"/>
        <v>109545.07171852922</v>
      </c>
      <c r="AT46" s="15">
        <f t="shared" si="32"/>
        <v>55023.965580078184</v>
      </c>
      <c r="AU46" s="16">
        <f t="shared" si="33"/>
        <v>15406.710362421893</v>
      </c>
      <c r="AV46" s="16">
        <f t="shared" si="34"/>
        <v>133983.30194857766</v>
      </c>
    </row>
    <row r="47" spans="1:48" x14ac:dyDescent="0.25">
      <c r="A47" s="1">
        <v>38</v>
      </c>
      <c r="B47" s="3">
        <f t="shared" si="35"/>
        <v>2496.8221087080242</v>
      </c>
      <c r="C47" s="8">
        <f t="shared" si="10"/>
        <v>608.14069427704635</v>
      </c>
      <c r="D47" s="18">
        <f t="shared" si="0"/>
        <v>638.54772899089869</v>
      </c>
      <c r="E47" s="8">
        <f t="shared" si="1"/>
        <v>2496.8221087080242</v>
      </c>
      <c r="F47" s="8">
        <f t="shared" si="36"/>
        <v>67337.927544109159</v>
      </c>
      <c r="G47" s="8">
        <f t="shared" si="2"/>
        <v>2496.8221087080242</v>
      </c>
      <c r="H47" s="19">
        <f t="shared" si="11"/>
        <v>4.1056652386603236</v>
      </c>
      <c r="I47" s="7">
        <f t="shared" si="37"/>
        <v>280.40738188554883</v>
      </c>
      <c r="J47" s="8">
        <f t="shared" si="3"/>
        <v>179053.49689530086</v>
      </c>
      <c r="K47" s="8">
        <f t="shared" si="12"/>
        <v>179053.49689530086</v>
      </c>
      <c r="L47" s="8">
        <f t="shared" si="4"/>
        <v>111715.56935119171</v>
      </c>
      <c r="M47" s="8">
        <f t="shared" si="13"/>
        <v>31280.359418333679</v>
      </c>
      <c r="N47" s="8">
        <f t="shared" si="14"/>
        <v>147773.13747696718</v>
      </c>
      <c r="O47" s="5">
        <f t="shared" si="38"/>
        <v>287.98433592539158</v>
      </c>
      <c r="P47" s="13">
        <f t="shared" si="15"/>
        <v>302.38355272166115</v>
      </c>
      <c r="Q47" s="13">
        <f t="shared" si="16"/>
        <v>6.0476710544332235</v>
      </c>
      <c r="R47" s="13">
        <f t="shared" si="17"/>
        <v>296.33588166722791</v>
      </c>
      <c r="S47" s="13">
        <f t="shared" si="39"/>
        <v>2496.8221087080242</v>
      </c>
      <c r="T47" s="13">
        <f t="shared" si="40"/>
        <v>67337.927544109159</v>
      </c>
      <c r="U47" s="5">
        <f t="shared" si="18"/>
        <v>2496.8221087080242</v>
      </c>
      <c r="V47" s="6">
        <f t="shared" si="5"/>
        <v>8.6699927643108996</v>
      </c>
      <c r="W47" s="5">
        <f t="shared" si="41"/>
        <v>3172.0552573660848</v>
      </c>
      <c r="X47" s="5">
        <f t="shared" si="6"/>
        <v>888.17547206250379</v>
      </c>
      <c r="Y47" s="6">
        <f t="shared" si="7"/>
        <v>7.7070646067366129</v>
      </c>
      <c r="Z47" s="6">
        <f t="shared" si="42"/>
        <v>532.21562812075592</v>
      </c>
      <c r="AA47" s="13">
        <f t="shared" si="19"/>
        <v>157714.5873962417</v>
      </c>
      <c r="AB47" s="13">
        <f t="shared" si="20"/>
        <v>157714.5873962417</v>
      </c>
      <c r="AC47" s="13">
        <f t="shared" si="8"/>
        <v>90376.659852132536</v>
      </c>
      <c r="AD47" s="13">
        <f t="shared" si="21"/>
        <v>25305.464758597114</v>
      </c>
      <c r="AE47" s="13">
        <f t="shared" si="22"/>
        <v>132409.12263764458</v>
      </c>
      <c r="AF47" s="16">
        <f t="shared" si="43"/>
        <v>608.14069427704635</v>
      </c>
      <c r="AG47" s="15">
        <f t="shared" si="23"/>
        <v>638.54772899089869</v>
      </c>
      <c r="AH47" s="15">
        <f t="shared" si="24"/>
        <v>12.770954579817975</v>
      </c>
      <c r="AI47" s="15">
        <f t="shared" si="25"/>
        <v>1660.2380397664265</v>
      </c>
      <c r="AJ47" s="15">
        <f t="shared" si="44"/>
        <v>56181.344178217456</v>
      </c>
      <c r="AK47" s="16">
        <f t="shared" si="26"/>
        <v>1660.2380397664265</v>
      </c>
      <c r="AL47" s="17">
        <f t="shared" si="9"/>
        <v>2.7300229295461085</v>
      </c>
      <c r="AM47" s="17">
        <f t="shared" si="45"/>
        <v>248.38043527137012</v>
      </c>
      <c r="AN47" s="16">
        <f t="shared" si="27"/>
        <v>158602.7628683043</v>
      </c>
      <c r="AO47" s="16">
        <f t="shared" si="28"/>
        <v>3172.0552573660862</v>
      </c>
      <c r="AP47" s="16">
        <f t="shared" si="46"/>
        <v>43016.995849836443</v>
      </c>
      <c r="AQ47" s="16">
        <f t="shared" si="29"/>
        <v>888.17547206250424</v>
      </c>
      <c r="AR47" s="16">
        <f t="shared" si="30"/>
        <v>158602.7628683043</v>
      </c>
      <c r="AS47" s="16">
        <f t="shared" si="31"/>
        <v>115585.76701846786</v>
      </c>
      <c r="AT47" s="15">
        <f t="shared" si="32"/>
        <v>59404.422840250401</v>
      </c>
      <c r="AU47" s="16">
        <f t="shared" si="33"/>
        <v>16633.238395270113</v>
      </c>
      <c r="AV47" s="16">
        <f t="shared" si="34"/>
        <v>141969.52447303419</v>
      </c>
    </row>
    <row r="48" spans="1:48" x14ac:dyDescent="0.25">
      <c r="A48" s="1">
        <v>39</v>
      </c>
      <c r="B48" s="3">
        <f t="shared" si="35"/>
        <v>2546.7585508821849</v>
      </c>
      <c r="C48" s="8">
        <f t="shared" si="10"/>
        <v>638.54772899089869</v>
      </c>
      <c r="D48" s="18">
        <f t="shared" si="0"/>
        <v>670.47511544044369</v>
      </c>
      <c r="E48" s="8">
        <f t="shared" si="1"/>
        <v>2546.7585508821849</v>
      </c>
      <c r="F48" s="8">
        <f t="shared" si="36"/>
        <v>69884.686094991339</v>
      </c>
      <c r="G48" s="8">
        <f t="shared" si="2"/>
        <v>2546.7585508821849</v>
      </c>
      <c r="H48" s="19">
        <f t="shared" si="11"/>
        <v>3.9883605175557428</v>
      </c>
      <c r="I48" s="7">
        <f t="shared" si="37"/>
        <v>284.39574240310458</v>
      </c>
      <c r="J48" s="8">
        <f t="shared" si="3"/>
        <v>190680.26821849222</v>
      </c>
      <c r="K48" s="8">
        <f t="shared" si="12"/>
        <v>190680.26821849222</v>
      </c>
      <c r="L48" s="8">
        <f t="shared" si="4"/>
        <v>120795.58212350088</v>
      </c>
      <c r="M48" s="8">
        <f t="shared" si="13"/>
        <v>33822.762994580247</v>
      </c>
      <c r="N48" s="8">
        <f t="shared" si="14"/>
        <v>156857.50522391195</v>
      </c>
      <c r="O48" s="5">
        <f t="shared" si="38"/>
        <v>296.33588166722791</v>
      </c>
      <c r="P48" s="13">
        <f t="shared" si="15"/>
        <v>311.15267575058931</v>
      </c>
      <c r="Q48" s="13">
        <f t="shared" si="16"/>
        <v>6.2230535150117863</v>
      </c>
      <c r="R48" s="13">
        <f t="shared" si="17"/>
        <v>304.92962223557754</v>
      </c>
      <c r="S48" s="13">
        <f t="shared" si="39"/>
        <v>2546.7585508821849</v>
      </c>
      <c r="T48" s="13">
        <f t="shared" si="40"/>
        <v>69884.686094991339</v>
      </c>
      <c r="U48" s="5">
        <f t="shared" si="18"/>
        <v>2546.7585508821849</v>
      </c>
      <c r="V48" s="6">
        <f t="shared" si="5"/>
        <v>8.5941619238067233</v>
      </c>
      <c r="W48" s="5">
        <f t="shared" si="41"/>
        <v>3365.4882648896019</v>
      </c>
      <c r="X48" s="5">
        <f t="shared" si="6"/>
        <v>942.33671416908862</v>
      </c>
      <c r="Y48" s="6">
        <f t="shared" si="7"/>
        <v>7.9465928333078582</v>
      </c>
      <c r="Z48" s="6">
        <f t="shared" si="42"/>
        <v>548.75638287787046</v>
      </c>
      <c r="AA48" s="13">
        <f t="shared" si="19"/>
        <v>167332.07653031099</v>
      </c>
      <c r="AB48" s="13">
        <f t="shared" si="20"/>
        <v>167332.07653031099</v>
      </c>
      <c r="AC48" s="13">
        <f t="shared" si="8"/>
        <v>97447.390435319656</v>
      </c>
      <c r="AD48" s="13">
        <f t="shared" si="21"/>
        <v>27285.269321889507</v>
      </c>
      <c r="AE48" s="13">
        <f t="shared" si="22"/>
        <v>140046.80720842149</v>
      </c>
      <c r="AF48" s="16">
        <f t="shared" si="43"/>
        <v>638.54772899089869</v>
      </c>
      <c r="AG48" s="15">
        <f t="shared" si="23"/>
        <v>670.47511544044369</v>
      </c>
      <c r="AH48" s="15">
        <f t="shared" si="24"/>
        <v>13.409502308808873</v>
      </c>
      <c r="AI48" s="15">
        <f t="shared" si="25"/>
        <v>1658.5830788196806</v>
      </c>
      <c r="AJ48" s="15">
        <f t="shared" si="44"/>
        <v>57839.927257037139</v>
      </c>
      <c r="AK48" s="16">
        <f t="shared" si="26"/>
        <v>1658.5830788196806</v>
      </c>
      <c r="AL48" s="17">
        <f t="shared" si="9"/>
        <v>2.5974300800360699</v>
      </c>
      <c r="AM48" s="17">
        <f t="shared" si="45"/>
        <v>250.97786535140619</v>
      </c>
      <c r="AN48" s="16">
        <f t="shared" si="27"/>
        <v>168274.41324448021</v>
      </c>
      <c r="AO48" s="16">
        <f t="shared" si="28"/>
        <v>3365.4882648896041</v>
      </c>
      <c r="AP48" s="16">
        <f t="shared" si="46"/>
        <v>46382.484114726045</v>
      </c>
      <c r="AQ48" s="16">
        <f t="shared" si="29"/>
        <v>942.33671416908919</v>
      </c>
      <c r="AR48" s="16">
        <f t="shared" si="30"/>
        <v>168274.41324448021</v>
      </c>
      <c r="AS48" s="16">
        <f t="shared" si="31"/>
        <v>121891.92912975416</v>
      </c>
      <c r="AT48" s="15">
        <f t="shared" si="32"/>
        <v>64052.001872717025</v>
      </c>
      <c r="AU48" s="16">
        <f t="shared" si="33"/>
        <v>17934.560524360768</v>
      </c>
      <c r="AV48" s="16">
        <f t="shared" si="34"/>
        <v>150339.85272011944</v>
      </c>
    </row>
    <row r="49" spans="1:48" x14ac:dyDescent="0.25">
      <c r="A49" s="1">
        <v>40</v>
      </c>
      <c r="B49" s="3">
        <f t="shared" si="35"/>
        <v>2597.6937218998287</v>
      </c>
      <c r="C49" s="8">
        <f t="shared" si="10"/>
        <v>670.47511544044369</v>
      </c>
      <c r="D49" s="18">
        <f t="shared" si="0"/>
        <v>703.99887121246593</v>
      </c>
      <c r="E49" s="8">
        <f t="shared" si="1"/>
        <v>2597.6937218998287</v>
      </c>
      <c r="F49" s="8">
        <f t="shared" si="36"/>
        <v>72482.379816891174</v>
      </c>
      <c r="G49" s="8">
        <f t="shared" si="2"/>
        <v>2597.6937218998287</v>
      </c>
      <c r="H49" s="19">
        <f t="shared" si="11"/>
        <v>3.8744073599112929</v>
      </c>
      <c r="I49" s="7">
        <f t="shared" si="37"/>
        <v>288.27014976301587</v>
      </c>
      <c r="J49" s="8">
        <f t="shared" si="3"/>
        <v>202941.86003741168</v>
      </c>
      <c r="K49" s="8">
        <f t="shared" si="12"/>
        <v>202941.86003741168</v>
      </c>
      <c r="L49" s="8">
        <f t="shared" si="4"/>
        <v>130459.48022052051</v>
      </c>
      <c r="M49" s="8">
        <f t="shared" si="13"/>
        <v>36528.654461745748</v>
      </c>
      <c r="N49" s="8">
        <f t="shared" si="14"/>
        <v>166413.20557566592</v>
      </c>
      <c r="O49" s="5">
        <f t="shared" si="38"/>
        <v>304.92962223557754</v>
      </c>
      <c r="P49" s="13">
        <f t="shared" si="15"/>
        <v>320.17610334735645</v>
      </c>
      <c r="Q49" s="13">
        <f t="shared" si="16"/>
        <v>6.4035220669471293</v>
      </c>
      <c r="R49" s="13">
        <f t="shared" si="17"/>
        <v>313.77258128040933</v>
      </c>
      <c r="S49" s="13">
        <f t="shared" si="39"/>
        <v>2597.6937218998287</v>
      </c>
      <c r="T49" s="13">
        <f t="shared" si="40"/>
        <v>72482.379816891174</v>
      </c>
      <c r="U49" s="5">
        <f t="shared" si="18"/>
        <v>2597.6937218998287</v>
      </c>
      <c r="V49" s="6">
        <f t="shared" si="5"/>
        <v>8.5189943268054975</v>
      </c>
      <c r="W49" s="5">
        <f t="shared" si="41"/>
        <v>3568.5251752964273</v>
      </c>
      <c r="X49" s="5">
        <f t="shared" si="6"/>
        <v>999.18704908299969</v>
      </c>
      <c r="Y49" s="6">
        <f t="shared" si="7"/>
        <v>8.1885361548442166</v>
      </c>
      <c r="Z49" s="6">
        <f t="shared" si="42"/>
        <v>565.46391335952012</v>
      </c>
      <c r="AA49" s="13">
        <f t="shared" si="19"/>
        <v>177427.07171573836</v>
      </c>
      <c r="AB49" s="13">
        <f t="shared" si="20"/>
        <v>177427.07171573836</v>
      </c>
      <c r="AC49" s="13">
        <f t="shared" si="8"/>
        <v>104944.69189884719</v>
      </c>
      <c r="AD49" s="13">
        <f t="shared" si="21"/>
        <v>29384.513731677216</v>
      </c>
      <c r="AE49" s="13">
        <f t="shared" si="22"/>
        <v>148042.55798406113</v>
      </c>
      <c r="AF49" s="16">
        <f t="shared" si="43"/>
        <v>670.47511544044369</v>
      </c>
      <c r="AG49" s="15">
        <f t="shared" si="23"/>
        <v>703.99887121246593</v>
      </c>
      <c r="AH49" s="15">
        <f t="shared" si="24"/>
        <v>14.07997742424932</v>
      </c>
      <c r="AI49" s="15">
        <f t="shared" si="25"/>
        <v>1655.3570077307395</v>
      </c>
      <c r="AJ49" s="15">
        <f t="shared" si="44"/>
        <v>59495.284264767877</v>
      </c>
      <c r="AK49" s="16">
        <f t="shared" si="26"/>
        <v>1655.3570077307395</v>
      </c>
      <c r="AL49" s="17">
        <f t="shared" si="9"/>
        <v>2.4689313139434179</v>
      </c>
      <c r="AM49" s="17">
        <f t="shared" si="45"/>
        <v>253.44679666534961</v>
      </c>
      <c r="AN49" s="16">
        <f t="shared" si="27"/>
        <v>178426.25876482151</v>
      </c>
      <c r="AO49" s="16">
        <f t="shared" si="28"/>
        <v>3568.5251752964305</v>
      </c>
      <c r="AP49" s="16">
        <f t="shared" si="46"/>
        <v>49951.009290022477</v>
      </c>
      <c r="AQ49" s="16">
        <f t="shared" si="29"/>
        <v>999.1870490830006</v>
      </c>
      <c r="AR49" s="16">
        <f t="shared" si="30"/>
        <v>178426.25876482151</v>
      </c>
      <c r="AS49" s="16">
        <f t="shared" si="31"/>
        <v>128475.24947479903</v>
      </c>
      <c r="AT49" s="15">
        <f t="shared" si="32"/>
        <v>68979.96521003115</v>
      </c>
      <c r="AU49" s="16">
        <f t="shared" si="33"/>
        <v>19314.390258808726</v>
      </c>
      <c r="AV49" s="16">
        <f t="shared" si="34"/>
        <v>159111.86850601278</v>
      </c>
    </row>
  </sheetData>
  <mergeCells count="5">
    <mergeCell ref="C8:N8"/>
    <mergeCell ref="AF8:AV8"/>
    <mergeCell ref="G1:H1"/>
    <mergeCell ref="E1:F1"/>
    <mergeCell ref="O8:A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24" bestFit="1" customWidth="1"/>
    <col min="2" max="2" width="22.5703125" bestFit="1" customWidth="1"/>
    <col min="3" max="3" width="13.5703125" bestFit="1" customWidth="1"/>
    <col min="4" max="4" width="19.28515625" bestFit="1" customWidth="1"/>
    <col min="5" max="5" width="16.42578125" bestFit="1" customWidth="1"/>
    <col min="6" max="6" width="19.85546875" bestFit="1" customWidth="1"/>
    <col min="7" max="7" width="40.140625" bestFit="1" customWidth="1"/>
    <col min="8" max="8" width="24.85546875" bestFit="1" customWidth="1"/>
    <col min="9" max="9" width="23" bestFit="1" customWidth="1"/>
    <col min="10" max="10" width="20.140625" bestFit="1" customWidth="1"/>
    <col min="11" max="11" width="13.28515625" bestFit="1" customWidth="1"/>
    <col min="12" max="12" width="13" bestFit="1" customWidth="1"/>
    <col min="13" max="13" width="18.28515625" bestFit="1" customWidth="1"/>
    <col min="14" max="14" width="17.28515625" bestFit="1" customWidth="1"/>
    <col min="15" max="16" width="13.5703125" bestFit="1" customWidth="1"/>
    <col min="17" max="17" width="22" bestFit="1" customWidth="1"/>
    <col min="18" max="18" width="22.140625" bestFit="1" customWidth="1"/>
    <col min="19" max="19" width="25.28515625" style="12" bestFit="1" customWidth="1"/>
    <col min="20" max="20" width="19.85546875" style="12" bestFit="1" customWidth="1"/>
    <col min="21" max="21" width="40.140625" style="12" bestFit="1" customWidth="1"/>
    <col min="22" max="22" width="24.85546875" style="12" bestFit="1" customWidth="1"/>
    <col min="23" max="23" width="33.7109375" style="12" bestFit="1" customWidth="1"/>
    <col min="24" max="24" width="26.5703125" style="12" bestFit="1" customWidth="1"/>
    <col min="25" max="25" width="24.85546875" style="12" bestFit="1" customWidth="1"/>
    <col min="26" max="26" width="23" style="12" bestFit="1" customWidth="1"/>
    <col min="27" max="27" width="20.140625" style="12" bestFit="1" customWidth="1"/>
    <col min="28" max="28" width="13.28515625" style="12" bestFit="1" customWidth="1"/>
    <col min="29" max="29" width="12" style="12" bestFit="1" customWidth="1"/>
    <col min="30" max="30" width="18.28515625" style="12" bestFit="1" customWidth="1"/>
    <col min="31" max="31" width="17.28515625" style="12" bestFit="1" customWidth="1"/>
    <col min="32" max="33" width="13.5703125" style="12" bestFit="1" customWidth="1"/>
    <col min="34" max="34" width="27.140625" style="12" bestFit="1" customWidth="1"/>
    <col min="35" max="35" width="16.42578125" style="12" bestFit="1" customWidth="1"/>
    <col min="36" max="36" width="19.85546875" style="12" bestFit="1" customWidth="1"/>
    <col min="37" max="37" width="80.85546875" style="12" bestFit="1" customWidth="1"/>
    <col min="38" max="38" width="24.85546875" style="12" bestFit="1" customWidth="1"/>
    <col min="39" max="39" width="23" style="12" bestFit="1" customWidth="1"/>
    <col min="40" max="40" width="20.7109375" style="12" bestFit="1" customWidth="1"/>
    <col min="41" max="41" width="36" style="12" bestFit="1" customWidth="1"/>
    <col min="42" max="42" width="34.42578125" style="12" bestFit="1" customWidth="1"/>
    <col min="43" max="43" width="48.5703125" style="12" bestFit="1" customWidth="1"/>
    <col min="44" max="44" width="13.28515625" style="12" bestFit="1" customWidth="1"/>
    <col min="45" max="45" width="45.85546875" style="12" bestFit="1" customWidth="1"/>
    <col min="46" max="46" width="12" style="12" bestFit="1" customWidth="1"/>
    <col min="47" max="47" width="18.28515625" style="12" bestFit="1" customWidth="1"/>
    <col min="48" max="48" width="17.28515625" bestFit="1" customWidth="1"/>
    <col min="49" max="49" width="18.28515625" bestFit="1" customWidth="1"/>
    <col min="50" max="50" width="17.28515625" bestFit="1" customWidth="1"/>
  </cols>
  <sheetData>
    <row r="1" spans="1:50" x14ac:dyDescent="0.25">
      <c r="A1" s="1" t="s">
        <v>8</v>
      </c>
      <c r="B1" s="20">
        <v>7.0000000000000007E-2</v>
      </c>
      <c r="C1" s="10"/>
      <c r="E1" s="32" t="s">
        <v>23</v>
      </c>
      <c r="F1" s="32"/>
      <c r="G1" s="32" t="s">
        <v>33</v>
      </c>
      <c r="H1" s="32"/>
      <c r="S1"/>
      <c r="T1"/>
      <c r="U1"/>
      <c r="AV1" s="12"/>
      <c r="AW1" s="12"/>
      <c r="AX1" s="12"/>
    </row>
    <row r="2" spans="1:50" x14ac:dyDescent="0.25">
      <c r="A2" s="1" t="s">
        <v>0</v>
      </c>
      <c r="B2" s="20">
        <v>2.5000000000000001E-2</v>
      </c>
      <c r="C2" s="10"/>
      <c r="D2" s="21" t="s">
        <v>29</v>
      </c>
      <c r="E2" s="21">
        <v>20</v>
      </c>
      <c r="F2" s="21">
        <f>Ergebnisse!C68</f>
        <v>1</v>
      </c>
      <c r="G2" s="21">
        <v>20</v>
      </c>
      <c r="H2" s="21">
        <f>Ergebnisse!E68</f>
        <v>1</v>
      </c>
      <c r="S2"/>
      <c r="T2"/>
      <c r="U2"/>
      <c r="AV2" s="12"/>
      <c r="AW2" s="12"/>
      <c r="AX2" s="12"/>
    </row>
    <row r="3" spans="1:50" x14ac:dyDescent="0.25">
      <c r="A3" s="1" t="s">
        <v>1</v>
      </c>
      <c r="B3" s="20">
        <v>0</v>
      </c>
      <c r="C3" s="10"/>
      <c r="D3" s="7" t="s">
        <v>45</v>
      </c>
      <c r="E3" s="18">
        <f>VLOOKUP(E2,A10:AV49,10)</f>
        <v>38696.844624861835</v>
      </c>
      <c r="F3" s="18">
        <f>VLOOKUP(F2,A10:AV49,10)</f>
        <v>10700</v>
      </c>
      <c r="G3" s="18">
        <f>VLOOKUP(G2,A10:AV49,14)</f>
        <v>30661.728129900519</v>
      </c>
      <c r="H3" s="18">
        <f>VLOOKUP(H2,A10:AV49,14)</f>
        <v>10504</v>
      </c>
      <c r="S3"/>
      <c r="T3"/>
      <c r="U3"/>
      <c r="AV3" s="12"/>
      <c r="AW3" s="12"/>
      <c r="AX3" s="12"/>
    </row>
    <row r="4" spans="1:50" x14ac:dyDescent="0.25">
      <c r="A4" s="1" t="s">
        <v>5</v>
      </c>
      <c r="B4" s="20">
        <v>0.28000000000000003</v>
      </c>
      <c r="C4" s="10"/>
      <c r="D4" s="4" t="s">
        <v>46</v>
      </c>
      <c r="E4" s="13">
        <f>VLOOKUP(E2,A10:AV49,27)</f>
        <v>33624.863005608378</v>
      </c>
      <c r="F4" s="13">
        <f>VLOOKUP(H2,A10:AV49,27)</f>
        <v>10625.1</v>
      </c>
      <c r="G4" s="13">
        <f>VLOOKUP(G2,A10:AV49,31)</f>
        <v>27009.901364038033</v>
      </c>
      <c r="H4" s="13">
        <f>VLOOKUP(H2,A10:AV49,31)</f>
        <v>10450.072</v>
      </c>
      <c r="S4"/>
      <c r="T4"/>
      <c r="U4"/>
      <c r="AV4" s="12"/>
      <c r="AW4" s="12"/>
      <c r="AX4" s="12"/>
    </row>
    <row r="5" spans="1:50" x14ac:dyDescent="0.25">
      <c r="A5" s="11" t="s">
        <v>6</v>
      </c>
      <c r="B5" s="20">
        <f>Ergebnisse!B37</f>
        <v>0</v>
      </c>
      <c r="D5" s="14" t="s">
        <v>41</v>
      </c>
      <c r="E5" s="15">
        <f>VLOOKUP(E2,A10:AV49,40)</f>
        <v>33861.89627956535</v>
      </c>
      <c r="F5" s="15">
        <f>VLOOKUP(H2,A10:AV49,40)</f>
        <v>10700</v>
      </c>
      <c r="G5" s="15">
        <f>VLOOKUP(G2,A10:AV49,48)</f>
        <v>29285.075114984997</v>
      </c>
      <c r="H5" s="15">
        <f>VLOOKUP(H2,A10:AV49,48)</f>
        <v>10578.9</v>
      </c>
      <c r="S5"/>
      <c r="T5"/>
      <c r="AV5" s="12"/>
      <c r="AW5" s="12"/>
    </row>
    <row r="6" spans="1:50" x14ac:dyDescent="0.25">
      <c r="A6" s="11" t="s">
        <v>7</v>
      </c>
      <c r="B6" s="2">
        <f>Ergebnisse!B38</f>
        <v>100</v>
      </c>
    </row>
    <row r="7" spans="1:50" x14ac:dyDescent="0.25">
      <c r="A7" s="9"/>
      <c r="B7" s="10"/>
    </row>
    <row r="8" spans="1:50" x14ac:dyDescent="0.25">
      <c r="C8" s="35" t="s">
        <v>45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9" t="s">
        <v>46</v>
      </c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1"/>
      <c r="AF8" s="38" t="s">
        <v>41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</row>
    <row r="9" spans="1:50" x14ac:dyDescent="0.25">
      <c r="A9" s="1" t="s">
        <v>4</v>
      </c>
      <c r="B9" s="1" t="s">
        <v>9</v>
      </c>
      <c r="C9" s="7" t="s">
        <v>11</v>
      </c>
      <c r="D9" s="7" t="s">
        <v>12</v>
      </c>
      <c r="E9" s="7" t="s">
        <v>2</v>
      </c>
      <c r="F9" s="7" t="s">
        <v>3</v>
      </c>
      <c r="G9" s="7" t="s">
        <v>10</v>
      </c>
      <c r="H9" s="7" t="s">
        <v>15</v>
      </c>
      <c r="I9" s="7" t="s">
        <v>16</v>
      </c>
      <c r="J9" s="7" t="s">
        <v>13</v>
      </c>
      <c r="K9" s="7" t="s">
        <v>25</v>
      </c>
      <c r="L9" s="7" t="s">
        <v>26</v>
      </c>
      <c r="M9" s="7" t="s">
        <v>5</v>
      </c>
      <c r="N9" s="7" t="s">
        <v>27</v>
      </c>
      <c r="O9" s="4" t="s">
        <v>11</v>
      </c>
      <c r="P9" s="4" t="s">
        <v>12</v>
      </c>
      <c r="Q9" s="4" t="s">
        <v>19</v>
      </c>
      <c r="R9" s="4" t="s">
        <v>14</v>
      </c>
      <c r="S9" s="4" t="s">
        <v>32</v>
      </c>
      <c r="T9" s="4" t="s">
        <v>3</v>
      </c>
      <c r="U9" s="4" t="s">
        <v>10</v>
      </c>
      <c r="V9" s="4" t="s">
        <v>15</v>
      </c>
      <c r="W9" s="4" t="s">
        <v>18</v>
      </c>
      <c r="X9" s="4" t="s">
        <v>28</v>
      </c>
      <c r="Y9" s="27" t="s">
        <v>17</v>
      </c>
      <c r="Z9" s="4" t="s">
        <v>16</v>
      </c>
      <c r="AA9" s="4" t="s">
        <v>13</v>
      </c>
      <c r="AB9" s="4" t="s">
        <v>25</v>
      </c>
      <c r="AC9" s="4" t="s">
        <v>26</v>
      </c>
      <c r="AD9" s="4" t="s">
        <v>5</v>
      </c>
      <c r="AE9" s="4" t="s">
        <v>27</v>
      </c>
      <c r="AF9" s="14" t="s">
        <v>11</v>
      </c>
      <c r="AG9" s="14" t="s">
        <v>12</v>
      </c>
      <c r="AH9" s="14" t="s">
        <v>20</v>
      </c>
      <c r="AI9" s="14" t="s">
        <v>2</v>
      </c>
      <c r="AJ9" s="14" t="s">
        <v>3</v>
      </c>
      <c r="AK9" s="14" t="s">
        <v>21</v>
      </c>
      <c r="AL9" s="14" t="s">
        <v>15</v>
      </c>
      <c r="AM9" s="14" t="s">
        <v>16</v>
      </c>
      <c r="AN9" s="14" t="s">
        <v>23</v>
      </c>
      <c r="AO9" s="14" t="s">
        <v>24</v>
      </c>
      <c r="AP9" s="14" t="s">
        <v>30</v>
      </c>
      <c r="AQ9" s="14" t="s">
        <v>22</v>
      </c>
      <c r="AR9" s="14" t="s">
        <v>25</v>
      </c>
      <c r="AS9" s="14" t="s">
        <v>31</v>
      </c>
      <c r="AT9" s="14" t="s">
        <v>26</v>
      </c>
      <c r="AU9" s="14" t="s">
        <v>5</v>
      </c>
      <c r="AV9" s="14" t="s">
        <v>27</v>
      </c>
    </row>
    <row r="10" spans="1:50" x14ac:dyDescent="0.25">
      <c r="A10" s="1">
        <v>1</v>
      </c>
      <c r="B10" s="2">
        <v>10000</v>
      </c>
      <c r="C10" s="18">
        <v>100</v>
      </c>
      <c r="D10" s="18">
        <f t="shared" ref="D10:D49" si="0">(1+$B$1)*C10</f>
        <v>107</v>
      </c>
      <c r="E10" s="8">
        <f t="shared" ref="E10:E49" si="1">B10</f>
        <v>10000</v>
      </c>
      <c r="F10" s="8">
        <f>E10</f>
        <v>10000</v>
      </c>
      <c r="G10" s="8">
        <f t="shared" ref="G10:G49" si="2">(1-$B$5)*E10</f>
        <v>10000</v>
      </c>
      <c r="H10" s="19">
        <f>G10/C10</f>
        <v>100</v>
      </c>
      <c r="I10" s="19">
        <f>H10</f>
        <v>100</v>
      </c>
      <c r="J10" s="8">
        <f t="shared" ref="J10:J49" si="3">I10*D10</f>
        <v>10700</v>
      </c>
      <c r="K10" s="8">
        <f>(1-$B$5)*J10</f>
        <v>10700</v>
      </c>
      <c r="L10" s="8">
        <f t="shared" ref="L10:L49" si="4">IF(K10-F10&gt;0,K10-F10,0)</f>
        <v>700</v>
      </c>
      <c r="M10" s="8">
        <f>$B$4*L10</f>
        <v>196.00000000000003</v>
      </c>
      <c r="N10" s="8">
        <f>K10-M10</f>
        <v>10504</v>
      </c>
      <c r="O10" s="13">
        <v>100</v>
      </c>
      <c r="P10" s="13">
        <f>(1+$B$1)*O10</f>
        <v>107</v>
      </c>
      <c r="Q10" s="13">
        <f>$B$2*P10</f>
        <v>2.6750000000000003</v>
      </c>
      <c r="R10" s="13">
        <f>P10-Q10</f>
        <v>104.325</v>
      </c>
      <c r="S10" s="13">
        <f>B10</f>
        <v>10000</v>
      </c>
      <c r="T10" s="13">
        <f>S10</f>
        <v>10000</v>
      </c>
      <c r="U10" s="5">
        <f>(1-$B$5)*S10</f>
        <v>10000</v>
      </c>
      <c r="V10" s="6">
        <f t="shared" ref="V10:V49" si="5">U10/O10</f>
        <v>100</v>
      </c>
      <c r="W10" s="5">
        <f>V10*Q10</f>
        <v>267.5</v>
      </c>
      <c r="X10" s="5">
        <f t="shared" ref="X10:X49" si="6">W10*$B$4</f>
        <v>74.900000000000006</v>
      </c>
      <c r="Y10" s="6">
        <f t="shared" ref="Y10:Y49" si="7">(1-$B$5)*(W10-X10)/R10</f>
        <v>1.846153846153846</v>
      </c>
      <c r="Z10" s="6">
        <f>V10+Y10</f>
        <v>101.84615384615384</v>
      </c>
      <c r="AA10" s="13">
        <f>Z10*R10</f>
        <v>10625.1</v>
      </c>
      <c r="AB10" s="13">
        <f>(1-$B$5)*AA10</f>
        <v>10625.1</v>
      </c>
      <c r="AC10" s="13">
        <f t="shared" ref="AC10:AC49" si="8">IF(AB10-T10&gt;0,AB10-T10,0)</f>
        <v>625.10000000000036</v>
      </c>
      <c r="AD10" s="13">
        <f>$B$4*AC10</f>
        <v>175.02800000000011</v>
      </c>
      <c r="AE10" s="13">
        <f>AB10-AD10</f>
        <v>10450.072</v>
      </c>
      <c r="AF10" s="15">
        <v>100</v>
      </c>
      <c r="AG10" s="15">
        <f>(1+$B$1)*AF10</f>
        <v>107</v>
      </c>
      <c r="AH10" s="15">
        <f>$B$2*AG10</f>
        <v>2.6750000000000003</v>
      </c>
      <c r="AI10" s="15">
        <f>B10</f>
        <v>10000</v>
      </c>
      <c r="AJ10" s="15">
        <f>AI10</f>
        <v>10000</v>
      </c>
      <c r="AK10" s="16">
        <f>(1-$B$5)*AI10</f>
        <v>10000</v>
      </c>
      <c r="AL10" s="17">
        <f t="shared" ref="AL10:AL49" si="9">AK10/AF10</f>
        <v>100</v>
      </c>
      <c r="AM10" s="17">
        <f>AL10</f>
        <v>100</v>
      </c>
      <c r="AN10" s="16">
        <f>AM10*AG10</f>
        <v>10700</v>
      </c>
      <c r="AO10" s="16">
        <f>AM10*AH10</f>
        <v>267.5</v>
      </c>
      <c r="AP10" s="16">
        <f>AO10</f>
        <v>267.5</v>
      </c>
      <c r="AQ10" s="16">
        <f>AO10*$B$4</f>
        <v>74.900000000000006</v>
      </c>
      <c r="AR10" s="16">
        <f>(1-$B$5)*AN10</f>
        <v>10700</v>
      </c>
      <c r="AS10" s="16">
        <f>AR10-AP10</f>
        <v>10432.5</v>
      </c>
      <c r="AT10" s="15">
        <f>IF(AS10-AJ10&gt;0,AS10-AJ10,0)</f>
        <v>432.5</v>
      </c>
      <c r="AU10" s="16">
        <f>$B$4*AT10</f>
        <v>121.10000000000001</v>
      </c>
      <c r="AV10" s="16">
        <f>AR10-AU10</f>
        <v>10578.9</v>
      </c>
    </row>
    <row r="11" spans="1:50" x14ac:dyDescent="0.25">
      <c r="A11" s="1">
        <v>2</v>
      </c>
      <c r="B11" s="3">
        <v>0</v>
      </c>
      <c r="C11" s="8">
        <f t="shared" ref="C11:C49" si="10">D10</f>
        <v>107</v>
      </c>
      <c r="D11" s="18">
        <f t="shared" si="0"/>
        <v>114.49000000000001</v>
      </c>
      <c r="E11" s="8">
        <f t="shared" si="1"/>
        <v>0</v>
      </c>
      <c r="F11" s="8">
        <f>F10+E11</f>
        <v>10000</v>
      </c>
      <c r="G11" s="8">
        <f t="shared" si="2"/>
        <v>0</v>
      </c>
      <c r="H11" s="19">
        <f t="shared" ref="H11:H49" si="11">G11/C11</f>
        <v>0</v>
      </c>
      <c r="I11" s="7">
        <f>I10+H11</f>
        <v>100</v>
      </c>
      <c r="J11" s="8">
        <f t="shared" si="3"/>
        <v>11449</v>
      </c>
      <c r="K11" s="8">
        <f t="shared" ref="K11:K49" si="12">(1-$B$5)*J11</f>
        <v>11449</v>
      </c>
      <c r="L11" s="8">
        <f t="shared" si="4"/>
        <v>1449</v>
      </c>
      <c r="M11" s="8">
        <f t="shared" ref="M11:M49" si="13">$B$4*L11</f>
        <v>405.72</v>
      </c>
      <c r="N11" s="8">
        <f t="shared" ref="N11:N49" si="14">K11-M11</f>
        <v>11043.28</v>
      </c>
      <c r="O11" s="5">
        <f>R10</f>
        <v>104.325</v>
      </c>
      <c r="P11" s="13">
        <f t="shared" ref="P11:P49" si="15">(1+$B$1)*O11</f>
        <v>111.62775000000001</v>
      </c>
      <c r="Q11" s="13">
        <f t="shared" ref="Q11:Q49" si="16">$B$2*P11</f>
        <v>2.7906937500000004</v>
      </c>
      <c r="R11" s="13">
        <f t="shared" ref="R11:R49" si="17">P11-Q11</f>
        <v>108.83705625</v>
      </c>
      <c r="S11" s="13">
        <f>B11</f>
        <v>0</v>
      </c>
      <c r="T11" s="13">
        <f>T10+S11</f>
        <v>10000</v>
      </c>
      <c r="U11" s="5">
        <f t="shared" ref="U11:U49" si="18">(1-$B$5)*S11</f>
        <v>0</v>
      </c>
      <c r="V11" s="6">
        <f t="shared" si="5"/>
        <v>0</v>
      </c>
      <c r="W11" s="5">
        <f>(Z10+V11)*Q11</f>
        <v>284.22142500000001</v>
      </c>
      <c r="X11" s="5">
        <f t="shared" si="6"/>
        <v>79.58199900000001</v>
      </c>
      <c r="Y11" s="6">
        <f t="shared" si="7"/>
        <v>1.8802366863905327</v>
      </c>
      <c r="Z11" s="6">
        <f>V11+Z10+Y11</f>
        <v>103.72639053254437</v>
      </c>
      <c r="AA11" s="13">
        <f t="shared" ref="AA11:AA49" si="19">Z11*R11</f>
        <v>11289.275001</v>
      </c>
      <c r="AB11" s="13">
        <f t="shared" ref="AB11:AB49" si="20">(1-$B$5)*AA11</f>
        <v>11289.275001</v>
      </c>
      <c r="AC11" s="13">
        <f t="shared" si="8"/>
        <v>1289.275001</v>
      </c>
      <c r="AD11" s="13">
        <f t="shared" ref="AD11:AD49" si="21">$B$4*AC11</f>
        <v>360.99700028000001</v>
      </c>
      <c r="AE11" s="13">
        <f t="shared" ref="AE11:AE49" si="22">AB11-AD11</f>
        <v>10928.27800072</v>
      </c>
      <c r="AF11" s="16">
        <f>AG10</f>
        <v>107</v>
      </c>
      <c r="AG11" s="15">
        <f t="shared" ref="AG11:AG49" si="23">(1+$B$1)*AF11</f>
        <v>114.49000000000001</v>
      </c>
      <c r="AH11" s="15">
        <f t="shared" ref="AH11:AH49" si="24">$B$2*AG11</f>
        <v>2.8622500000000004</v>
      </c>
      <c r="AI11" s="15">
        <f t="shared" ref="AI11:AI49" si="25">B11-AQ10</f>
        <v>-74.900000000000006</v>
      </c>
      <c r="AJ11" s="15">
        <f>AJ10+AI11</f>
        <v>9925.1</v>
      </c>
      <c r="AK11" s="16">
        <f t="shared" ref="AK11:AK49" si="26">(1-$B$5)*AI11</f>
        <v>-74.900000000000006</v>
      </c>
      <c r="AL11" s="17">
        <f t="shared" si="9"/>
        <v>-0.70000000000000007</v>
      </c>
      <c r="AM11" s="17">
        <f>AM10+AL11</f>
        <v>99.3</v>
      </c>
      <c r="AN11" s="16">
        <f t="shared" ref="AN11:AN49" si="27">AM11*AG11</f>
        <v>11368.857</v>
      </c>
      <c r="AO11" s="16">
        <f t="shared" ref="AO11:AO49" si="28">AM11*AH11</f>
        <v>284.22142500000001</v>
      </c>
      <c r="AP11" s="16">
        <f>AP10+AO11</f>
        <v>551.72142499999995</v>
      </c>
      <c r="AQ11" s="16">
        <f t="shared" ref="AQ11:AQ49" si="29">AO11*$B$4</f>
        <v>79.58199900000001</v>
      </c>
      <c r="AR11" s="16">
        <f t="shared" ref="AR11:AR49" si="30">(1-$B$5)*AN11</f>
        <v>11368.857</v>
      </c>
      <c r="AS11" s="16">
        <f t="shared" ref="AS11:AS49" si="31">AR11-AP11</f>
        <v>10817.135575</v>
      </c>
      <c r="AT11" s="15">
        <f t="shared" ref="AT11:AT49" si="32">IF(AS11-AJ11&gt;0,AS11-AJ11,0)</f>
        <v>892.03557499999988</v>
      </c>
      <c r="AU11" s="16">
        <f t="shared" ref="AU11:AU49" si="33">$B$4*AT11</f>
        <v>249.769961</v>
      </c>
      <c r="AV11" s="16">
        <f t="shared" ref="AV11:AV49" si="34">AR11-AU11</f>
        <v>11119.087039</v>
      </c>
    </row>
    <row r="12" spans="1:50" x14ac:dyDescent="0.25">
      <c r="A12" s="1">
        <v>3</v>
      </c>
      <c r="B12" s="3">
        <f t="shared" ref="B12:B49" si="35">(1+$B$3)*B11</f>
        <v>0</v>
      </c>
      <c r="C12" s="8">
        <f t="shared" si="10"/>
        <v>114.49000000000001</v>
      </c>
      <c r="D12" s="18">
        <f t="shared" si="0"/>
        <v>122.50430000000001</v>
      </c>
      <c r="E12" s="8">
        <f t="shared" si="1"/>
        <v>0</v>
      </c>
      <c r="F12" s="8">
        <f t="shared" ref="F12:F49" si="36">F11+E12</f>
        <v>10000</v>
      </c>
      <c r="G12" s="8">
        <f t="shared" si="2"/>
        <v>0</v>
      </c>
      <c r="H12" s="19">
        <f t="shared" si="11"/>
        <v>0</v>
      </c>
      <c r="I12" s="7">
        <f t="shared" ref="I12:I49" si="37">I11+H12</f>
        <v>100</v>
      </c>
      <c r="J12" s="8">
        <f t="shared" si="3"/>
        <v>12250.430000000002</v>
      </c>
      <c r="K12" s="8">
        <f t="shared" si="12"/>
        <v>12250.430000000002</v>
      </c>
      <c r="L12" s="8">
        <f t="shared" si="4"/>
        <v>2250.4300000000021</v>
      </c>
      <c r="M12" s="8">
        <f t="shared" si="13"/>
        <v>630.1204000000007</v>
      </c>
      <c r="N12" s="8">
        <f t="shared" si="14"/>
        <v>11620.309600000001</v>
      </c>
      <c r="O12" s="5">
        <f t="shared" ref="O12:O49" si="38">R11</f>
        <v>108.83705625</v>
      </c>
      <c r="P12" s="13">
        <f t="shared" si="15"/>
        <v>116.45565018750001</v>
      </c>
      <c r="Q12" s="13">
        <f t="shared" si="16"/>
        <v>2.9113912546875005</v>
      </c>
      <c r="R12" s="13">
        <f t="shared" si="17"/>
        <v>113.54425893281251</v>
      </c>
      <c r="S12" s="13">
        <f t="shared" ref="S12:S49" si="39">B12</f>
        <v>0</v>
      </c>
      <c r="T12" s="13">
        <f t="shared" ref="T12:T49" si="40">T11+S12</f>
        <v>10000</v>
      </c>
      <c r="U12" s="5">
        <f t="shared" si="18"/>
        <v>0</v>
      </c>
      <c r="V12" s="6">
        <f t="shared" si="5"/>
        <v>0</v>
      </c>
      <c r="W12" s="5">
        <f t="shared" ref="W12:W49" si="41">(Z11+V12)*Q12</f>
        <v>301.98810627675005</v>
      </c>
      <c r="X12" s="5">
        <f t="shared" si="6"/>
        <v>84.556669757490027</v>
      </c>
      <c r="Y12" s="6">
        <f t="shared" si="7"/>
        <v>1.9149487482931269</v>
      </c>
      <c r="Z12" s="6">
        <f t="shared" ref="Z12:Z49" si="42">V12+Z11+Y12</f>
        <v>105.6413392808375</v>
      </c>
      <c r="AA12" s="13">
        <f t="shared" si="19"/>
        <v>11994.96758131251</v>
      </c>
      <c r="AB12" s="13">
        <f t="shared" si="20"/>
        <v>11994.96758131251</v>
      </c>
      <c r="AC12" s="13">
        <f t="shared" si="8"/>
        <v>1994.9675813125104</v>
      </c>
      <c r="AD12" s="13">
        <f t="shared" si="21"/>
        <v>558.590922767503</v>
      </c>
      <c r="AE12" s="13">
        <f t="shared" si="22"/>
        <v>11436.376658545007</v>
      </c>
      <c r="AF12" s="16">
        <f t="shared" ref="AF12:AF49" si="43">AG11</f>
        <v>114.49000000000001</v>
      </c>
      <c r="AG12" s="15">
        <f t="shared" si="23"/>
        <v>122.50430000000001</v>
      </c>
      <c r="AH12" s="15">
        <f t="shared" si="24"/>
        <v>3.0626075000000004</v>
      </c>
      <c r="AI12" s="15">
        <f t="shared" si="25"/>
        <v>-79.58199900000001</v>
      </c>
      <c r="AJ12" s="15">
        <f t="shared" ref="AJ12:AJ49" si="44">AJ11+AI12</f>
        <v>9845.5180010000004</v>
      </c>
      <c r="AK12" s="16">
        <f t="shared" si="26"/>
        <v>-79.58199900000001</v>
      </c>
      <c r="AL12" s="17">
        <f t="shared" si="9"/>
        <v>-0.69510000000000005</v>
      </c>
      <c r="AM12" s="17">
        <f t="shared" ref="AM12:AM49" si="45">AM11+AL12</f>
        <v>98.604900000000001</v>
      </c>
      <c r="AN12" s="16">
        <f t="shared" si="27"/>
        <v>12079.524251070001</v>
      </c>
      <c r="AO12" s="16">
        <f t="shared" si="28"/>
        <v>301.98810627675005</v>
      </c>
      <c r="AP12" s="16">
        <f t="shared" ref="AP12:AP49" si="46">AP11+AO12</f>
        <v>853.70953127675</v>
      </c>
      <c r="AQ12" s="16">
        <f t="shared" si="29"/>
        <v>84.556669757490027</v>
      </c>
      <c r="AR12" s="16">
        <f t="shared" si="30"/>
        <v>12079.524251070001</v>
      </c>
      <c r="AS12" s="16">
        <f t="shared" si="31"/>
        <v>11225.81471979325</v>
      </c>
      <c r="AT12" s="15">
        <f t="shared" si="32"/>
        <v>1380.29671879325</v>
      </c>
      <c r="AU12" s="16">
        <f t="shared" si="33"/>
        <v>386.48308126211003</v>
      </c>
      <c r="AV12" s="16">
        <f t="shared" si="34"/>
        <v>11693.041169807891</v>
      </c>
    </row>
    <row r="13" spans="1:50" x14ac:dyDescent="0.25">
      <c r="A13" s="1">
        <v>4</v>
      </c>
      <c r="B13" s="3">
        <f t="shared" si="35"/>
        <v>0</v>
      </c>
      <c r="C13" s="8">
        <f t="shared" si="10"/>
        <v>122.50430000000001</v>
      </c>
      <c r="D13" s="18">
        <f t="shared" si="0"/>
        <v>131.07960100000003</v>
      </c>
      <c r="E13" s="8">
        <f t="shared" si="1"/>
        <v>0</v>
      </c>
      <c r="F13" s="8">
        <f t="shared" si="36"/>
        <v>10000</v>
      </c>
      <c r="G13" s="8">
        <f t="shared" si="2"/>
        <v>0</v>
      </c>
      <c r="H13" s="19">
        <f t="shared" si="11"/>
        <v>0</v>
      </c>
      <c r="I13" s="7">
        <f t="shared" si="37"/>
        <v>100</v>
      </c>
      <c r="J13" s="8">
        <f t="shared" si="3"/>
        <v>13107.960100000002</v>
      </c>
      <c r="K13" s="8">
        <f t="shared" si="12"/>
        <v>13107.960100000002</v>
      </c>
      <c r="L13" s="8">
        <f t="shared" si="4"/>
        <v>3107.9601000000021</v>
      </c>
      <c r="M13" s="8">
        <f t="shared" si="13"/>
        <v>870.2288280000007</v>
      </c>
      <c r="N13" s="8">
        <f t="shared" si="14"/>
        <v>12237.731272000001</v>
      </c>
      <c r="O13" s="5">
        <f t="shared" si="38"/>
        <v>113.54425893281251</v>
      </c>
      <c r="P13" s="13">
        <f t="shared" si="15"/>
        <v>121.49235705810939</v>
      </c>
      <c r="Q13" s="13">
        <f t="shared" si="16"/>
        <v>3.0373089264527349</v>
      </c>
      <c r="R13" s="13">
        <f t="shared" si="17"/>
        <v>118.45504813165665</v>
      </c>
      <c r="S13" s="13">
        <f t="shared" si="39"/>
        <v>0</v>
      </c>
      <c r="T13" s="13">
        <f t="shared" si="40"/>
        <v>10000</v>
      </c>
      <c r="U13" s="5">
        <f t="shared" si="18"/>
        <v>0</v>
      </c>
      <c r="V13" s="6">
        <f t="shared" si="5"/>
        <v>0</v>
      </c>
      <c r="W13" s="5">
        <f t="shared" si="41"/>
        <v>320.86538280010967</v>
      </c>
      <c r="X13" s="5">
        <f t="shared" si="6"/>
        <v>89.842307184030716</v>
      </c>
      <c r="Y13" s="6">
        <f t="shared" si="7"/>
        <v>1.9503016482616153</v>
      </c>
      <c r="Z13" s="6">
        <f t="shared" si="42"/>
        <v>107.59164092909911</v>
      </c>
      <c r="AA13" s="13">
        <f t="shared" si="19"/>
        <v>12744.773004820356</v>
      </c>
      <c r="AB13" s="13">
        <f t="shared" si="20"/>
        <v>12744.773004820356</v>
      </c>
      <c r="AC13" s="13">
        <f t="shared" si="8"/>
        <v>2744.7730048203557</v>
      </c>
      <c r="AD13" s="13">
        <f t="shared" si="21"/>
        <v>768.53644134969966</v>
      </c>
      <c r="AE13" s="13">
        <f t="shared" si="22"/>
        <v>11976.236563470657</v>
      </c>
      <c r="AF13" s="16">
        <f t="shared" si="43"/>
        <v>122.50430000000001</v>
      </c>
      <c r="AG13" s="15">
        <f t="shared" si="23"/>
        <v>131.07960100000003</v>
      </c>
      <c r="AH13" s="15">
        <f t="shared" si="24"/>
        <v>3.2769900250000008</v>
      </c>
      <c r="AI13" s="15">
        <f t="shared" si="25"/>
        <v>-84.556669757490027</v>
      </c>
      <c r="AJ13" s="15">
        <f t="shared" si="44"/>
        <v>9760.9613312425099</v>
      </c>
      <c r="AK13" s="16">
        <f t="shared" si="26"/>
        <v>-84.556669757490027</v>
      </c>
      <c r="AL13" s="17">
        <f t="shared" si="9"/>
        <v>-0.69023430000000019</v>
      </c>
      <c r="AM13" s="17">
        <f t="shared" si="45"/>
        <v>97.9146657</v>
      </c>
      <c r="AN13" s="16">
        <f t="shared" si="27"/>
        <v>12834.615312004389</v>
      </c>
      <c r="AO13" s="16">
        <f t="shared" si="28"/>
        <v>320.86538280010973</v>
      </c>
      <c r="AP13" s="16">
        <f t="shared" si="46"/>
        <v>1174.5749140768598</v>
      </c>
      <c r="AQ13" s="16">
        <f t="shared" si="29"/>
        <v>89.84230718403073</v>
      </c>
      <c r="AR13" s="16">
        <f t="shared" si="30"/>
        <v>12834.615312004389</v>
      </c>
      <c r="AS13" s="16">
        <f t="shared" si="31"/>
        <v>11660.040397927529</v>
      </c>
      <c r="AT13" s="15">
        <f t="shared" si="32"/>
        <v>1899.0790666850189</v>
      </c>
      <c r="AU13" s="16">
        <f t="shared" si="33"/>
        <v>531.74213867180538</v>
      </c>
      <c r="AV13" s="16">
        <f t="shared" si="34"/>
        <v>12302.873173332584</v>
      </c>
    </row>
    <row r="14" spans="1:50" x14ac:dyDescent="0.25">
      <c r="A14" s="1">
        <v>5</v>
      </c>
      <c r="B14" s="3">
        <f t="shared" si="35"/>
        <v>0</v>
      </c>
      <c r="C14" s="8">
        <f t="shared" si="10"/>
        <v>131.07960100000003</v>
      </c>
      <c r="D14" s="18">
        <f t="shared" si="0"/>
        <v>140.25517307000004</v>
      </c>
      <c r="E14" s="8">
        <f t="shared" si="1"/>
        <v>0</v>
      </c>
      <c r="F14" s="8">
        <f t="shared" si="36"/>
        <v>10000</v>
      </c>
      <c r="G14" s="8">
        <f t="shared" si="2"/>
        <v>0</v>
      </c>
      <c r="H14" s="19">
        <f t="shared" si="11"/>
        <v>0</v>
      </c>
      <c r="I14" s="7">
        <f t="shared" si="37"/>
        <v>100</v>
      </c>
      <c r="J14" s="8">
        <f t="shared" si="3"/>
        <v>14025.517307000004</v>
      </c>
      <c r="K14" s="8">
        <f t="shared" si="12"/>
        <v>14025.517307000004</v>
      </c>
      <c r="L14" s="8">
        <f t="shared" si="4"/>
        <v>4025.5173070000037</v>
      </c>
      <c r="M14" s="8">
        <f t="shared" si="13"/>
        <v>1127.1448459600012</v>
      </c>
      <c r="N14" s="8">
        <f t="shared" si="14"/>
        <v>12898.372461040002</v>
      </c>
      <c r="O14" s="5">
        <f t="shared" si="38"/>
        <v>118.45504813165665</v>
      </c>
      <c r="P14" s="13">
        <f t="shared" si="15"/>
        <v>126.74690150087262</v>
      </c>
      <c r="Q14" s="13">
        <f t="shared" si="16"/>
        <v>3.1686725375218159</v>
      </c>
      <c r="R14" s="13">
        <f t="shared" si="17"/>
        <v>123.57822896335081</v>
      </c>
      <c r="S14" s="13">
        <f t="shared" si="39"/>
        <v>0</v>
      </c>
      <c r="T14" s="13">
        <f t="shared" si="40"/>
        <v>10000</v>
      </c>
      <c r="U14" s="5">
        <f t="shared" si="18"/>
        <v>0</v>
      </c>
      <c r="V14" s="6">
        <f t="shared" si="5"/>
        <v>0</v>
      </c>
      <c r="W14" s="5">
        <f t="shared" si="41"/>
        <v>340.92267787894457</v>
      </c>
      <c r="X14" s="5">
        <f t="shared" si="6"/>
        <v>95.458349806104493</v>
      </c>
      <c r="Y14" s="6">
        <f t="shared" si="7"/>
        <v>1.9863072171525993</v>
      </c>
      <c r="Z14" s="6">
        <f t="shared" si="42"/>
        <v>109.57794814625171</v>
      </c>
      <c r="AA14" s="13">
        <f t="shared" si="19"/>
        <v>13541.448765351677</v>
      </c>
      <c r="AB14" s="13">
        <f t="shared" si="20"/>
        <v>13541.448765351677</v>
      </c>
      <c r="AC14" s="13">
        <f t="shared" si="8"/>
        <v>3541.4487653516771</v>
      </c>
      <c r="AD14" s="13">
        <f t="shared" si="21"/>
        <v>991.60565429846974</v>
      </c>
      <c r="AE14" s="13">
        <f t="shared" si="22"/>
        <v>12549.843111053207</v>
      </c>
      <c r="AF14" s="16">
        <f t="shared" si="43"/>
        <v>131.07960100000003</v>
      </c>
      <c r="AG14" s="15">
        <f t="shared" si="23"/>
        <v>140.25517307000004</v>
      </c>
      <c r="AH14" s="15">
        <f t="shared" si="24"/>
        <v>3.5063793267500012</v>
      </c>
      <c r="AI14" s="15">
        <f t="shared" si="25"/>
        <v>-89.84230718403073</v>
      </c>
      <c r="AJ14" s="15">
        <f t="shared" si="44"/>
        <v>9671.1190240584783</v>
      </c>
      <c r="AK14" s="16">
        <f t="shared" si="26"/>
        <v>-89.84230718403073</v>
      </c>
      <c r="AL14" s="17">
        <f t="shared" si="9"/>
        <v>-0.68540265990000004</v>
      </c>
      <c r="AM14" s="17">
        <f t="shared" si="45"/>
        <v>97.229263040099994</v>
      </c>
      <c r="AN14" s="16">
        <f t="shared" si="27"/>
        <v>13636.907115157783</v>
      </c>
      <c r="AO14" s="16">
        <f t="shared" si="28"/>
        <v>340.92267787894457</v>
      </c>
      <c r="AP14" s="16">
        <f t="shared" si="46"/>
        <v>1515.4975919558044</v>
      </c>
      <c r="AQ14" s="16">
        <f t="shared" si="29"/>
        <v>95.458349806104493</v>
      </c>
      <c r="AR14" s="16">
        <f t="shared" si="30"/>
        <v>13636.907115157783</v>
      </c>
      <c r="AS14" s="16">
        <f t="shared" si="31"/>
        <v>12121.409523201979</v>
      </c>
      <c r="AT14" s="15">
        <f t="shared" si="32"/>
        <v>2450.2904991435007</v>
      </c>
      <c r="AU14" s="16">
        <f t="shared" si="33"/>
        <v>686.0813397601803</v>
      </c>
      <c r="AV14" s="16">
        <f t="shared" si="34"/>
        <v>12950.825775397603</v>
      </c>
    </row>
    <row r="15" spans="1:50" x14ac:dyDescent="0.25">
      <c r="A15" s="1">
        <v>6</v>
      </c>
      <c r="B15" s="3">
        <f t="shared" si="35"/>
        <v>0</v>
      </c>
      <c r="C15" s="8">
        <f t="shared" si="10"/>
        <v>140.25517307000004</v>
      </c>
      <c r="D15" s="18">
        <f t="shared" si="0"/>
        <v>150.07303518490005</v>
      </c>
      <c r="E15" s="8">
        <f t="shared" si="1"/>
        <v>0</v>
      </c>
      <c r="F15" s="8">
        <f t="shared" si="36"/>
        <v>10000</v>
      </c>
      <c r="G15" s="8">
        <f t="shared" si="2"/>
        <v>0</v>
      </c>
      <c r="H15" s="19">
        <f t="shared" si="11"/>
        <v>0</v>
      </c>
      <c r="I15" s="7">
        <f t="shared" si="37"/>
        <v>100</v>
      </c>
      <c r="J15" s="8">
        <f t="shared" si="3"/>
        <v>15007.303518490005</v>
      </c>
      <c r="K15" s="8">
        <f t="shared" si="12"/>
        <v>15007.303518490005</v>
      </c>
      <c r="L15" s="8">
        <f t="shared" si="4"/>
        <v>5007.3035184900054</v>
      </c>
      <c r="M15" s="8">
        <f t="shared" si="13"/>
        <v>1402.0449851772016</v>
      </c>
      <c r="N15" s="8">
        <f t="shared" si="14"/>
        <v>13605.258533312805</v>
      </c>
      <c r="O15" s="5">
        <f t="shared" si="38"/>
        <v>123.57822896335081</v>
      </c>
      <c r="P15" s="13">
        <f t="shared" si="15"/>
        <v>132.22870499078539</v>
      </c>
      <c r="Q15" s="13">
        <f t="shared" si="16"/>
        <v>3.3057176247696347</v>
      </c>
      <c r="R15" s="13">
        <f t="shared" si="17"/>
        <v>128.92298736601575</v>
      </c>
      <c r="S15" s="13">
        <f t="shared" si="39"/>
        <v>0</v>
      </c>
      <c r="T15" s="13">
        <f t="shared" si="40"/>
        <v>10000</v>
      </c>
      <c r="U15" s="5">
        <f t="shared" si="18"/>
        <v>0</v>
      </c>
      <c r="V15" s="6">
        <f t="shared" si="5"/>
        <v>0</v>
      </c>
      <c r="W15" s="5">
        <f t="shared" si="41"/>
        <v>362.23375447315743</v>
      </c>
      <c r="X15" s="5">
        <f t="shared" si="6"/>
        <v>101.42545125248409</v>
      </c>
      <c r="Y15" s="6">
        <f t="shared" si="7"/>
        <v>2.0229775042384932</v>
      </c>
      <c r="Z15" s="6">
        <f t="shared" si="42"/>
        <v>111.60092565049021</v>
      </c>
      <c r="AA15" s="13">
        <f t="shared" si="19"/>
        <v>14387.924727673812</v>
      </c>
      <c r="AB15" s="13">
        <f t="shared" si="20"/>
        <v>14387.924727673812</v>
      </c>
      <c r="AC15" s="13">
        <f t="shared" si="8"/>
        <v>4387.9247276738115</v>
      </c>
      <c r="AD15" s="13">
        <f t="shared" si="21"/>
        <v>1228.6189237486674</v>
      </c>
      <c r="AE15" s="13">
        <f t="shared" si="22"/>
        <v>13159.305803925145</v>
      </c>
      <c r="AF15" s="16">
        <f t="shared" si="43"/>
        <v>140.25517307000004</v>
      </c>
      <c r="AG15" s="15">
        <f t="shared" si="23"/>
        <v>150.07303518490005</v>
      </c>
      <c r="AH15" s="15">
        <f t="shared" si="24"/>
        <v>3.7518258796225012</v>
      </c>
      <c r="AI15" s="15">
        <f t="shared" si="25"/>
        <v>-95.458349806104493</v>
      </c>
      <c r="AJ15" s="15">
        <f t="shared" si="44"/>
        <v>9575.6606742523745</v>
      </c>
      <c r="AK15" s="16">
        <f t="shared" si="26"/>
        <v>-95.458349806104493</v>
      </c>
      <c r="AL15" s="17">
        <f t="shared" si="9"/>
        <v>-0.68060484128070009</v>
      </c>
      <c r="AM15" s="17">
        <f t="shared" si="45"/>
        <v>96.548658198819297</v>
      </c>
      <c r="AN15" s="16">
        <f t="shared" si="27"/>
        <v>14489.350178926297</v>
      </c>
      <c r="AO15" s="16">
        <f t="shared" si="28"/>
        <v>362.23375447315743</v>
      </c>
      <c r="AP15" s="16">
        <f t="shared" si="46"/>
        <v>1877.7313464289618</v>
      </c>
      <c r="AQ15" s="16">
        <f t="shared" si="29"/>
        <v>101.42545125248409</v>
      </c>
      <c r="AR15" s="16">
        <f t="shared" si="30"/>
        <v>14489.350178926297</v>
      </c>
      <c r="AS15" s="16">
        <f t="shared" si="31"/>
        <v>12611.618832497335</v>
      </c>
      <c r="AT15" s="15">
        <f t="shared" si="32"/>
        <v>3035.9581582449609</v>
      </c>
      <c r="AU15" s="16">
        <f t="shared" si="33"/>
        <v>850.06828430858911</v>
      </c>
      <c r="AV15" s="16">
        <f t="shared" si="34"/>
        <v>13639.281894617709</v>
      </c>
    </row>
    <row r="16" spans="1:50" x14ac:dyDescent="0.25">
      <c r="A16" s="1">
        <v>7</v>
      </c>
      <c r="B16" s="3">
        <f t="shared" si="35"/>
        <v>0</v>
      </c>
      <c r="C16" s="8">
        <f t="shared" si="10"/>
        <v>150.07303518490005</v>
      </c>
      <c r="D16" s="18">
        <f t="shared" si="0"/>
        <v>160.57814764784305</v>
      </c>
      <c r="E16" s="8">
        <f t="shared" si="1"/>
        <v>0</v>
      </c>
      <c r="F16" s="8">
        <f t="shared" si="36"/>
        <v>10000</v>
      </c>
      <c r="G16" s="8">
        <f t="shared" si="2"/>
        <v>0</v>
      </c>
      <c r="H16" s="19">
        <f t="shared" si="11"/>
        <v>0</v>
      </c>
      <c r="I16" s="7">
        <f t="shared" si="37"/>
        <v>100</v>
      </c>
      <c r="J16" s="8">
        <f t="shared" si="3"/>
        <v>16057.814764784305</v>
      </c>
      <c r="K16" s="8">
        <f t="shared" si="12"/>
        <v>16057.814764784305</v>
      </c>
      <c r="L16" s="8">
        <f t="shared" si="4"/>
        <v>6057.8147647843052</v>
      </c>
      <c r="M16" s="8">
        <f t="shared" si="13"/>
        <v>1696.1881341396056</v>
      </c>
      <c r="N16" s="8">
        <f t="shared" si="14"/>
        <v>14361.6266306447</v>
      </c>
      <c r="O16" s="5">
        <f t="shared" si="38"/>
        <v>128.92298736601575</v>
      </c>
      <c r="P16" s="13">
        <f t="shared" si="15"/>
        <v>137.94759648163685</v>
      </c>
      <c r="Q16" s="13">
        <f t="shared" si="16"/>
        <v>3.4486899120409213</v>
      </c>
      <c r="R16" s="13">
        <f t="shared" si="17"/>
        <v>134.49890656959593</v>
      </c>
      <c r="S16" s="13">
        <f t="shared" si="39"/>
        <v>0</v>
      </c>
      <c r="T16" s="13">
        <f t="shared" si="40"/>
        <v>10000</v>
      </c>
      <c r="U16" s="5">
        <f t="shared" si="18"/>
        <v>0</v>
      </c>
      <c r="V16" s="6">
        <f t="shared" si="5"/>
        <v>0</v>
      </c>
      <c r="W16" s="5">
        <f t="shared" si="41"/>
        <v>384.87698646527451</v>
      </c>
      <c r="X16" s="5">
        <f t="shared" si="6"/>
        <v>107.76555621027687</v>
      </c>
      <c r="Y16" s="6">
        <f t="shared" si="7"/>
        <v>2.0603247812398191</v>
      </c>
      <c r="Z16" s="6">
        <f t="shared" si="42"/>
        <v>113.66125043173002</v>
      </c>
      <c r="AA16" s="13">
        <f t="shared" si="19"/>
        <v>15287.313902400701</v>
      </c>
      <c r="AB16" s="13">
        <f t="shared" si="20"/>
        <v>15287.313902400701</v>
      </c>
      <c r="AC16" s="13">
        <f t="shared" si="8"/>
        <v>5287.3139024007014</v>
      </c>
      <c r="AD16" s="13">
        <f t="shared" si="21"/>
        <v>1480.4478926721965</v>
      </c>
      <c r="AE16" s="13">
        <f t="shared" si="22"/>
        <v>13806.866009728505</v>
      </c>
      <c r="AF16" s="16">
        <f t="shared" si="43"/>
        <v>150.07303518490005</v>
      </c>
      <c r="AG16" s="15">
        <f t="shared" si="23"/>
        <v>160.57814764784305</v>
      </c>
      <c r="AH16" s="15">
        <f t="shared" si="24"/>
        <v>4.0144536911960769</v>
      </c>
      <c r="AI16" s="15">
        <f t="shared" si="25"/>
        <v>-101.42545125248409</v>
      </c>
      <c r="AJ16" s="15">
        <f t="shared" si="44"/>
        <v>9474.2352229998905</v>
      </c>
      <c r="AK16" s="16">
        <f t="shared" si="26"/>
        <v>-101.42545125248409</v>
      </c>
      <c r="AL16" s="17">
        <f t="shared" si="9"/>
        <v>-0.67584060739173524</v>
      </c>
      <c r="AM16" s="17">
        <f t="shared" si="45"/>
        <v>95.872817591427562</v>
      </c>
      <c r="AN16" s="16">
        <f t="shared" si="27"/>
        <v>15395.079458610981</v>
      </c>
      <c r="AO16" s="16">
        <f t="shared" si="28"/>
        <v>384.87698646527457</v>
      </c>
      <c r="AP16" s="16">
        <f t="shared" si="46"/>
        <v>2262.6083328942364</v>
      </c>
      <c r="AQ16" s="16">
        <f t="shared" si="29"/>
        <v>107.76555621027688</v>
      </c>
      <c r="AR16" s="16">
        <f t="shared" si="30"/>
        <v>15395.079458610981</v>
      </c>
      <c r="AS16" s="16">
        <f t="shared" si="31"/>
        <v>13132.471125716744</v>
      </c>
      <c r="AT16" s="15">
        <f t="shared" si="32"/>
        <v>3658.2359027168532</v>
      </c>
      <c r="AU16" s="16">
        <f t="shared" si="33"/>
        <v>1024.306052760719</v>
      </c>
      <c r="AV16" s="16">
        <f t="shared" si="34"/>
        <v>14370.773405850261</v>
      </c>
    </row>
    <row r="17" spans="1:48" x14ac:dyDescent="0.25">
      <c r="A17" s="1">
        <v>8</v>
      </c>
      <c r="B17" s="3">
        <f t="shared" si="35"/>
        <v>0</v>
      </c>
      <c r="C17" s="8">
        <f t="shared" si="10"/>
        <v>160.57814764784305</v>
      </c>
      <c r="D17" s="18">
        <f t="shared" si="0"/>
        <v>171.81861798319207</v>
      </c>
      <c r="E17" s="8">
        <f t="shared" si="1"/>
        <v>0</v>
      </c>
      <c r="F17" s="8">
        <f t="shared" si="36"/>
        <v>10000</v>
      </c>
      <c r="G17" s="8">
        <f t="shared" si="2"/>
        <v>0</v>
      </c>
      <c r="H17" s="19">
        <f t="shared" si="11"/>
        <v>0</v>
      </c>
      <c r="I17" s="7">
        <f t="shared" si="37"/>
        <v>100</v>
      </c>
      <c r="J17" s="8">
        <f t="shared" si="3"/>
        <v>17181.861798319205</v>
      </c>
      <c r="K17" s="8">
        <f t="shared" si="12"/>
        <v>17181.861798319205</v>
      </c>
      <c r="L17" s="8">
        <f t="shared" si="4"/>
        <v>7181.8617983192053</v>
      </c>
      <c r="M17" s="8">
        <f t="shared" si="13"/>
        <v>2010.9213035293776</v>
      </c>
      <c r="N17" s="8">
        <f t="shared" si="14"/>
        <v>15170.940494789827</v>
      </c>
      <c r="O17" s="5">
        <f t="shared" si="38"/>
        <v>134.49890656959593</v>
      </c>
      <c r="P17" s="13">
        <f t="shared" si="15"/>
        <v>143.91383002946765</v>
      </c>
      <c r="Q17" s="13">
        <f t="shared" si="16"/>
        <v>3.5978457507366914</v>
      </c>
      <c r="R17" s="13">
        <f t="shared" si="17"/>
        <v>140.31598427873095</v>
      </c>
      <c r="S17" s="13">
        <f t="shared" si="39"/>
        <v>0</v>
      </c>
      <c r="T17" s="13">
        <f t="shared" si="40"/>
        <v>10000</v>
      </c>
      <c r="U17" s="5">
        <f t="shared" si="18"/>
        <v>0</v>
      </c>
      <c r="V17" s="6">
        <f t="shared" si="5"/>
        <v>0</v>
      </c>
      <c r="W17" s="5">
        <f t="shared" si="41"/>
        <v>408.93564688921879</v>
      </c>
      <c r="X17" s="5">
        <f t="shared" si="6"/>
        <v>114.50198112898127</v>
      </c>
      <c r="Y17" s="6">
        <f t="shared" si="7"/>
        <v>2.0983615464319394</v>
      </c>
      <c r="Z17" s="6">
        <f t="shared" si="42"/>
        <v>115.75961197816197</v>
      </c>
      <c r="AA17" s="13">
        <f t="shared" si="19"/>
        <v>16242.923894439769</v>
      </c>
      <c r="AB17" s="13">
        <f t="shared" si="20"/>
        <v>16242.923894439769</v>
      </c>
      <c r="AC17" s="13">
        <f t="shared" si="8"/>
        <v>6242.9238944397694</v>
      </c>
      <c r="AD17" s="13">
        <f t="shared" si="21"/>
        <v>1748.0186904431355</v>
      </c>
      <c r="AE17" s="13">
        <f t="shared" si="22"/>
        <v>14494.905203996634</v>
      </c>
      <c r="AF17" s="16">
        <f t="shared" si="43"/>
        <v>160.57814764784305</v>
      </c>
      <c r="AG17" s="15">
        <f t="shared" si="23"/>
        <v>171.81861798319207</v>
      </c>
      <c r="AH17" s="15">
        <f t="shared" si="24"/>
        <v>4.2954654495798019</v>
      </c>
      <c r="AI17" s="15">
        <f t="shared" si="25"/>
        <v>-107.76555621027688</v>
      </c>
      <c r="AJ17" s="15">
        <f t="shared" si="44"/>
        <v>9366.4696667896133</v>
      </c>
      <c r="AK17" s="16">
        <f t="shared" si="26"/>
        <v>-107.76555621027688</v>
      </c>
      <c r="AL17" s="17">
        <f t="shared" si="9"/>
        <v>-0.67110972313999306</v>
      </c>
      <c r="AM17" s="17">
        <f t="shared" si="45"/>
        <v>95.201707868287571</v>
      </c>
      <c r="AN17" s="16">
        <f t="shared" si="27"/>
        <v>16357.425875568753</v>
      </c>
      <c r="AO17" s="16">
        <f t="shared" si="28"/>
        <v>408.93564688921884</v>
      </c>
      <c r="AP17" s="16">
        <f t="shared" si="46"/>
        <v>2671.5439797834551</v>
      </c>
      <c r="AQ17" s="16">
        <f t="shared" si="29"/>
        <v>114.50198112898128</v>
      </c>
      <c r="AR17" s="16">
        <f t="shared" si="30"/>
        <v>16357.425875568753</v>
      </c>
      <c r="AS17" s="16">
        <f t="shared" si="31"/>
        <v>13685.881895785298</v>
      </c>
      <c r="AT17" s="15">
        <f t="shared" si="32"/>
        <v>4319.4122289956849</v>
      </c>
      <c r="AU17" s="16">
        <f t="shared" si="33"/>
        <v>1209.4354241187918</v>
      </c>
      <c r="AV17" s="16">
        <f t="shared" si="34"/>
        <v>15147.990451449961</v>
      </c>
    </row>
    <row r="18" spans="1:48" x14ac:dyDescent="0.25">
      <c r="A18" s="1">
        <v>9</v>
      </c>
      <c r="B18" s="3">
        <f t="shared" si="35"/>
        <v>0</v>
      </c>
      <c r="C18" s="8">
        <f t="shared" si="10"/>
        <v>171.81861798319207</v>
      </c>
      <c r="D18" s="18">
        <f t="shared" si="0"/>
        <v>183.84592124201552</v>
      </c>
      <c r="E18" s="8">
        <f t="shared" si="1"/>
        <v>0</v>
      </c>
      <c r="F18" s="8">
        <f t="shared" si="36"/>
        <v>10000</v>
      </c>
      <c r="G18" s="8">
        <f t="shared" si="2"/>
        <v>0</v>
      </c>
      <c r="H18" s="19">
        <f t="shared" si="11"/>
        <v>0</v>
      </c>
      <c r="I18" s="7">
        <f t="shared" si="37"/>
        <v>100</v>
      </c>
      <c r="J18" s="8">
        <f t="shared" si="3"/>
        <v>18384.592124201554</v>
      </c>
      <c r="K18" s="8">
        <f t="shared" si="12"/>
        <v>18384.592124201554</v>
      </c>
      <c r="L18" s="8">
        <f t="shared" si="4"/>
        <v>8384.5921242015538</v>
      </c>
      <c r="M18" s="8">
        <f t="shared" si="13"/>
        <v>2347.6857947764352</v>
      </c>
      <c r="N18" s="8">
        <f t="shared" si="14"/>
        <v>16036.906329425119</v>
      </c>
      <c r="O18" s="5">
        <f t="shared" si="38"/>
        <v>140.31598427873095</v>
      </c>
      <c r="P18" s="13">
        <f t="shared" si="15"/>
        <v>150.13810317824212</v>
      </c>
      <c r="Q18" s="13">
        <f t="shared" si="16"/>
        <v>3.7534525794560532</v>
      </c>
      <c r="R18" s="13">
        <f t="shared" si="17"/>
        <v>146.38465059878607</v>
      </c>
      <c r="S18" s="13">
        <f t="shared" si="39"/>
        <v>0</v>
      </c>
      <c r="T18" s="13">
        <f t="shared" si="40"/>
        <v>10000</v>
      </c>
      <c r="U18" s="5">
        <f t="shared" si="18"/>
        <v>0</v>
      </c>
      <c r="V18" s="6">
        <f t="shared" si="5"/>
        <v>0</v>
      </c>
      <c r="W18" s="5">
        <f t="shared" si="41"/>
        <v>434.4982141762639</v>
      </c>
      <c r="X18" s="5">
        <f t="shared" si="6"/>
        <v>121.6594999693539</v>
      </c>
      <c r="Y18" s="6">
        <f t="shared" si="7"/>
        <v>2.1371005288276059</v>
      </c>
      <c r="Z18" s="6">
        <f t="shared" si="42"/>
        <v>117.89671250698957</v>
      </c>
      <c r="AA18" s="13">
        <f t="shared" si="19"/>
        <v>17258.269067081201</v>
      </c>
      <c r="AB18" s="13">
        <f t="shared" si="20"/>
        <v>17258.269067081201</v>
      </c>
      <c r="AC18" s="13">
        <f t="shared" si="8"/>
        <v>7258.2690670812008</v>
      </c>
      <c r="AD18" s="13">
        <f t="shared" si="21"/>
        <v>2032.3153387827365</v>
      </c>
      <c r="AE18" s="13">
        <f t="shared" si="22"/>
        <v>15225.953728298464</v>
      </c>
      <c r="AF18" s="16">
        <f t="shared" si="43"/>
        <v>171.81861798319207</v>
      </c>
      <c r="AG18" s="15">
        <f t="shared" si="23"/>
        <v>183.84592124201552</v>
      </c>
      <c r="AH18" s="15">
        <f t="shared" si="24"/>
        <v>4.5961480310503884</v>
      </c>
      <c r="AI18" s="15">
        <f t="shared" si="25"/>
        <v>-114.50198112898128</v>
      </c>
      <c r="AJ18" s="15">
        <f t="shared" si="44"/>
        <v>9251.9676856606311</v>
      </c>
      <c r="AK18" s="16">
        <f t="shared" si="26"/>
        <v>-114.50198112898128</v>
      </c>
      <c r="AL18" s="17">
        <f t="shared" si="9"/>
        <v>-0.6664119550780131</v>
      </c>
      <c r="AM18" s="17">
        <f t="shared" si="45"/>
        <v>94.535295913209552</v>
      </c>
      <c r="AN18" s="16">
        <f t="shared" si="27"/>
        <v>17379.928567050556</v>
      </c>
      <c r="AO18" s="16">
        <f t="shared" si="28"/>
        <v>434.4982141762639</v>
      </c>
      <c r="AP18" s="16">
        <f t="shared" si="46"/>
        <v>3106.042193959719</v>
      </c>
      <c r="AQ18" s="16">
        <f t="shared" si="29"/>
        <v>121.6594999693539</v>
      </c>
      <c r="AR18" s="16">
        <f t="shared" si="30"/>
        <v>17379.928567050556</v>
      </c>
      <c r="AS18" s="16">
        <f t="shared" si="31"/>
        <v>14273.886373090838</v>
      </c>
      <c r="AT18" s="15">
        <f t="shared" si="32"/>
        <v>5021.9186874302068</v>
      </c>
      <c r="AU18" s="16">
        <f t="shared" si="33"/>
        <v>1406.1372324804581</v>
      </c>
      <c r="AV18" s="16">
        <f t="shared" si="34"/>
        <v>15973.791334570098</v>
      </c>
    </row>
    <row r="19" spans="1:48" x14ac:dyDescent="0.25">
      <c r="A19" s="1">
        <v>10</v>
      </c>
      <c r="B19" s="3">
        <f t="shared" si="35"/>
        <v>0</v>
      </c>
      <c r="C19" s="8">
        <f t="shared" si="10"/>
        <v>183.84592124201552</v>
      </c>
      <c r="D19" s="18">
        <f t="shared" si="0"/>
        <v>196.71513572895662</v>
      </c>
      <c r="E19" s="8">
        <f t="shared" si="1"/>
        <v>0</v>
      </c>
      <c r="F19" s="8">
        <f t="shared" si="36"/>
        <v>10000</v>
      </c>
      <c r="G19" s="8">
        <f t="shared" si="2"/>
        <v>0</v>
      </c>
      <c r="H19" s="19">
        <f t="shared" si="11"/>
        <v>0</v>
      </c>
      <c r="I19" s="7">
        <f t="shared" si="37"/>
        <v>100</v>
      </c>
      <c r="J19" s="8">
        <f t="shared" si="3"/>
        <v>19671.513572895663</v>
      </c>
      <c r="K19" s="8">
        <f t="shared" si="12"/>
        <v>19671.513572895663</v>
      </c>
      <c r="L19" s="8">
        <f t="shared" si="4"/>
        <v>9671.5135728956629</v>
      </c>
      <c r="M19" s="8">
        <f t="shared" si="13"/>
        <v>2708.023800410786</v>
      </c>
      <c r="N19" s="8">
        <f t="shared" si="14"/>
        <v>16963.489772484878</v>
      </c>
      <c r="O19" s="5">
        <f t="shared" si="38"/>
        <v>146.38465059878607</v>
      </c>
      <c r="P19" s="13">
        <f t="shared" si="15"/>
        <v>156.6315761407011</v>
      </c>
      <c r="Q19" s="13">
        <f t="shared" si="16"/>
        <v>3.9157894035175276</v>
      </c>
      <c r="R19" s="13">
        <f t="shared" si="17"/>
        <v>152.71578673718358</v>
      </c>
      <c r="S19" s="13">
        <f t="shared" si="39"/>
        <v>0</v>
      </c>
      <c r="T19" s="13">
        <f t="shared" si="40"/>
        <v>10000</v>
      </c>
      <c r="U19" s="5">
        <f t="shared" si="18"/>
        <v>0</v>
      </c>
      <c r="V19" s="6">
        <f t="shared" si="5"/>
        <v>0</v>
      </c>
      <c r="W19" s="5">
        <f t="shared" si="41"/>
        <v>461.65869754442213</v>
      </c>
      <c r="X19" s="5">
        <f t="shared" si="6"/>
        <v>129.2644353124382</v>
      </c>
      <c r="Y19" s="6">
        <f t="shared" si="7"/>
        <v>2.1765546924367305</v>
      </c>
      <c r="Z19" s="6">
        <f t="shared" si="42"/>
        <v>120.0732671994263</v>
      </c>
      <c r="AA19" s="13">
        <f t="shared" si="19"/>
        <v>18337.083466464446</v>
      </c>
      <c r="AB19" s="13">
        <f t="shared" si="20"/>
        <v>18337.083466464446</v>
      </c>
      <c r="AC19" s="13">
        <f t="shared" si="8"/>
        <v>8337.0834664644462</v>
      </c>
      <c r="AD19" s="13">
        <f t="shared" si="21"/>
        <v>2334.3833706100449</v>
      </c>
      <c r="AE19" s="13">
        <f t="shared" si="22"/>
        <v>16002.700095854401</v>
      </c>
      <c r="AF19" s="16">
        <f t="shared" si="43"/>
        <v>183.84592124201552</v>
      </c>
      <c r="AG19" s="15">
        <f t="shared" si="23"/>
        <v>196.71513572895662</v>
      </c>
      <c r="AH19" s="15">
        <f t="shared" si="24"/>
        <v>4.9178783932239156</v>
      </c>
      <c r="AI19" s="15">
        <f t="shared" si="25"/>
        <v>-121.6594999693539</v>
      </c>
      <c r="AJ19" s="15">
        <f t="shared" si="44"/>
        <v>9130.3081856912777</v>
      </c>
      <c r="AK19" s="16">
        <f t="shared" si="26"/>
        <v>-121.6594999693539</v>
      </c>
      <c r="AL19" s="17">
        <f t="shared" si="9"/>
        <v>-0.66174707139246691</v>
      </c>
      <c r="AM19" s="17">
        <f t="shared" si="45"/>
        <v>93.873548841817083</v>
      </c>
      <c r="AN19" s="16">
        <f t="shared" si="27"/>
        <v>18466.347901776888</v>
      </c>
      <c r="AO19" s="16">
        <f t="shared" si="28"/>
        <v>461.65869754442218</v>
      </c>
      <c r="AP19" s="16">
        <f t="shared" si="46"/>
        <v>3567.7008915041411</v>
      </c>
      <c r="AQ19" s="16">
        <f t="shared" si="29"/>
        <v>129.26443531243822</v>
      </c>
      <c r="AR19" s="16">
        <f t="shared" si="30"/>
        <v>18466.347901776888</v>
      </c>
      <c r="AS19" s="16">
        <f t="shared" si="31"/>
        <v>14898.647010272747</v>
      </c>
      <c r="AT19" s="15">
        <f t="shared" si="32"/>
        <v>5768.3388245814695</v>
      </c>
      <c r="AU19" s="16">
        <f t="shared" si="33"/>
        <v>1615.1348708828116</v>
      </c>
      <c r="AV19" s="16">
        <f t="shared" si="34"/>
        <v>16851.213030894076</v>
      </c>
    </row>
    <row r="20" spans="1:48" x14ac:dyDescent="0.25">
      <c r="A20" s="1">
        <v>11</v>
      </c>
      <c r="B20" s="3">
        <f t="shared" si="35"/>
        <v>0</v>
      </c>
      <c r="C20" s="8">
        <f t="shared" si="10"/>
        <v>196.71513572895662</v>
      </c>
      <c r="D20" s="18">
        <f t="shared" si="0"/>
        <v>210.48519522998359</v>
      </c>
      <c r="E20" s="8">
        <f t="shared" si="1"/>
        <v>0</v>
      </c>
      <c r="F20" s="8">
        <f t="shared" si="36"/>
        <v>10000</v>
      </c>
      <c r="G20" s="8">
        <f t="shared" si="2"/>
        <v>0</v>
      </c>
      <c r="H20" s="19">
        <f t="shared" si="11"/>
        <v>0</v>
      </c>
      <c r="I20" s="7">
        <f t="shared" si="37"/>
        <v>100</v>
      </c>
      <c r="J20" s="8">
        <f t="shared" si="3"/>
        <v>21048.519522998358</v>
      </c>
      <c r="K20" s="8">
        <f t="shared" si="12"/>
        <v>21048.519522998358</v>
      </c>
      <c r="L20" s="8">
        <f t="shared" si="4"/>
        <v>11048.519522998358</v>
      </c>
      <c r="M20" s="8">
        <f t="shared" si="13"/>
        <v>3093.5854664395406</v>
      </c>
      <c r="N20" s="8">
        <f t="shared" si="14"/>
        <v>17954.934056558817</v>
      </c>
      <c r="O20" s="5">
        <f t="shared" si="38"/>
        <v>152.71578673718358</v>
      </c>
      <c r="P20" s="13">
        <f t="shared" si="15"/>
        <v>163.40589180878644</v>
      </c>
      <c r="Q20" s="13">
        <f t="shared" si="16"/>
        <v>4.0851472952196612</v>
      </c>
      <c r="R20" s="13">
        <f t="shared" si="17"/>
        <v>159.32074451356678</v>
      </c>
      <c r="S20" s="13">
        <f t="shared" si="39"/>
        <v>0</v>
      </c>
      <c r="T20" s="13">
        <f t="shared" si="40"/>
        <v>10000</v>
      </c>
      <c r="U20" s="5">
        <f t="shared" si="18"/>
        <v>0</v>
      </c>
      <c r="V20" s="6">
        <f t="shared" si="5"/>
        <v>0</v>
      </c>
      <c r="W20" s="5">
        <f t="shared" si="41"/>
        <v>490.51698272792402</v>
      </c>
      <c r="X20" s="5">
        <f t="shared" si="6"/>
        <v>137.34475516381875</v>
      </c>
      <c r="Y20" s="6">
        <f t="shared" si="7"/>
        <v>2.2167372406047932</v>
      </c>
      <c r="Z20" s="6">
        <f t="shared" si="42"/>
        <v>122.29000444003108</v>
      </c>
      <c r="AA20" s="13">
        <f t="shared" si="19"/>
        <v>19483.33455395314</v>
      </c>
      <c r="AB20" s="13">
        <f t="shared" si="20"/>
        <v>19483.33455395314</v>
      </c>
      <c r="AC20" s="13">
        <f t="shared" si="8"/>
        <v>9483.3345539531401</v>
      </c>
      <c r="AD20" s="13">
        <f t="shared" si="21"/>
        <v>2655.3336751068796</v>
      </c>
      <c r="AE20" s="13">
        <f t="shared" si="22"/>
        <v>16828.000878846262</v>
      </c>
      <c r="AF20" s="16">
        <f t="shared" si="43"/>
        <v>196.71513572895662</v>
      </c>
      <c r="AG20" s="15">
        <f t="shared" si="23"/>
        <v>210.48519522998359</v>
      </c>
      <c r="AH20" s="15">
        <f t="shared" si="24"/>
        <v>5.2621298807495904</v>
      </c>
      <c r="AI20" s="15">
        <f t="shared" si="25"/>
        <v>-129.26443531243822</v>
      </c>
      <c r="AJ20" s="15">
        <f t="shared" si="44"/>
        <v>9001.0437503788398</v>
      </c>
      <c r="AK20" s="16">
        <f t="shared" si="26"/>
        <v>-129.26443531243822</v>
      </c>
      <c r="AL20" s="17">
        <f t="shared" si="9"/>
        <v>-0.65711484189271963</v>
      </c>
      <c r="AM20" s="17">
        <f t="shared" si="45"/>
        <v>93.216433999924362</v>
      </c>
      <c r="AN20" s="16">
        <f t="shared" si="27"/>
        <v>19620.67930911696</v>
      </c>
      <c r="AO20" s="16">
        <f t="shared" si="28"/>
        <v>490.51698272792407</v>
      </c>
      <c r="AP20" s="16">
        <f t="shared" si="46"/>
        <v>4058.2178742320652</v>
      </c>
      <c r="AQ20" s="16">
        <f t="shared" si="29"/>
        <v>137.34475516381875</v>
      </c>
      <c r="AR20" s="16">
        <f t="shared" si="30"/>
        <v>19620.67930911696</v>
      </c>
      <c r="AS20" s="16">
        <f t="shared" si="31"/>
        <v>15562.461434884895</v>
      </c>
      <c r="AT20" s="15">
        <f t="shared" si="32"/>
        <v>6561.4176845060556</v>
      </c>
      <c r="AU20" s="16">
        <f t="shared" si="33"/>
        <v>1837.1969516616957</v>
      </c>
      <c r="AV20" s="16">
        <f t="shared" si="34"/>
        <v>17783.482357455265</v>
      </c>
    </row>
    <row r="21" spans="1:48" x14ac:dyDescent="0.25">
      <c r="A21" s="1">
        <v>12</v>
      </c>
      <c r="B21" s="3">
        <f t="shared" si="35"/>
        <v>0</v>
      </c>
      <c r="C21" s="8">
        <f t="shared" si="10"/>
        <v>210.48519522998359</v>
      </c>
      <c r="D21" s="18">
        <f t="shared" si="0"/>
        <v>225.21915889608246</v>
      </c>
      <c r="E21" s="8">
        <f t="shared" si="1"/>
        <v>0</v>
      </c>
      <c r="F21" s="8">
        <f t="shared" si="36"/>
        <v>10000</v>
      </c>
      <c r="G21" s="8">
        <f t="shared" si="2"/>
        <v>0</v>
      </c>
      <c r="H21" s="19">
        <f t="shared" si="11"/>
        <v>0</v>
      </c>
      <c r="I21" s="7">
        <f t="shared" si="37"/>
        <v>100</v>
      </c>
      <c r="J21" s="8">
        <f t="shared" si="3"/>
        <v>22521.915889608244</v>
      </c>
      <c r="K21" s="8">
        <f t="shared" si="12"/>
        <v>22521.915889608244</v>
      </c>
      <c r="L21" s="8">
        <f t="shared" si="4"/>
        <v>12521.915889608244</v>
      </c>
      <c r="M21" s="8">
        <f t="shared" si="13"/>
        <v>3506.1364490903088</v>
      </c>
      <c r="N21" s="8">
        <f t="shared" si="14"/>
        <v>19015.779440517937</v>
      </c>
      <c r="O21" s="5">
        <f t="shared" si="38"/>
        <v>159.32074451356678</v>
      </c>
      <c r="P21" s="13">
        <f t="shared" si="15"/>
        <v>170.47319662951645</v>
      </c>
      <c r="Q21" s="13">
        <f t="shared" si="16"/>
        <v>4.2618299157379118</v>
      </c>
      <c r="R21" s="13">
        <f t="shared" si="17"/>
        <v>166.21136671377855</v>
      </c>
      <c r="S21" s="13">
        <f t="shared" si="39"/>
        <v>0</v>
      </c>
      <c r="T21" s="13">
        <f t="shared" si="40"/>
        <v>10000</v>
      </c>
      <c r="U21" s="5">
        <f t="shared" si="18"/>
        <v>0</v>
      </c>
      <c r="V21" s="6">
        <f t="shared" si="5"/>
        <v>0</v>
      </c>
      <c r="W21" s="5">
        <f t="shared" si="41"/>
        <v>521.17919931824656</v>
      </c>
      <c r="X21" s="5">
        <f t="shared" si="6"/>
        <v>145.93017580910904</v>
      </c>
      <c r="Y21" s="6">
        <f t="shared" si="7"/>
        <v>2.2576616204313433</v>
      </c>
      <c r="Z21" s="6">
        <f t="shared" si="42"/>
        <v>124.54766606046243</v>
      </c>
      <c r="AA21" s="13">
        <f t="shared" si="19"/>
        <v>20701.237796920752</v>
      </c>
      <c r="AB21" s="13">
        <f t="shared" si="20"/>
        <v>20701.237796920752</v>
      </c>
      <c r="AC21" s="13">
        <f t="shared" si="8"/>
        <v>10701.237796920752</v>
      </c>
      <c r="AD21" s="13">
        <f t="shared" si="21"/>
        <v>2996.3465831378107</v>
      </c>
      <c r="AE21" s="13">
        <f t="shared" si="22"/>
        <v>17704.891213782939</v>
      </c>
      <c r="AF21" s="16">
        <f t="shared" si="43"/>
        <v>210.48519522998359</v>
      </c>
      <c r="AG21" s="15">
        <f t="shared" si="23"/>
        <v>225.21915889608246</v>
      </c>
      <c r="AH21" s="15">
        <f t="shared" si="24"/>
        <v>5.6304789724020621</v>
      </c>
      <c r="AI21" s="15">
        <f t="shared" si="25"/>
        <v>-137.34475516381875</v>
      </c>
      <c r="AJ21" s="15">
        <f t="shared" si="44"/>
        <v>8863.6989952150216</v>
      </c>
      <c r="AK21" s="16">
        <f t="shared" si="26"/>
        <v>-137.34475516381875</v>
      </c>
      <c r="AL21" s="17">
        <f t="shared" si="9"/>
        <v>-0.65251503799947064</v>
      </c>
      <c r="AM21" s="17">
        <f t="shared" si="45"/>
        <v>92.563918961924898</v>
      </c>
      <c r="AN21" s="16">
        <f t="shared" si="27"/>
        <v>20847.167972729865</v>
      </c>
      <c r="AO21" s="16">
        <f t="shared" si="28"/>
        <v>521.17919931824667</v>
      </c>
      <c r="AP21" s="16">
        <f t="shared" si="46"/>
        <v>4579.3970735503117</v>
      </c>
      <c r="AQ21" s="16">
        <f t="shared" si="29"/>
        <v>145.93017580910907</v>
      </c>
      <c r="AR21" s="16">
        <f t="shared" si="30"/>
        <v>20847.167972729865</v>
      </c>
      <c r="AS21" s="16">
        <f t="shared" si="31"/>
        <v>16267.770899179553</v>
      </c>
      <c r="AT21" s="15">
        <f t="shared" si="32"/>
        <v>7404.0719039645319</v>
      </c>
      <c r="AU21" s="16">
        <f t="shared" si="33"/>
        <v>2073.1401331100692</v>
      </c>
      <c r="AV21" s="16">
        <f t="shared" si="34"/>
        <v>18774.027839619797</v>
      </c>
    </row>
    <row r="22" spans="1:48" x14ac:dyDescent="0.25">
      <c r="A22" s="1">
        <v>13</v>
      </c>
      <c r="B22" s="3">
        <f t="shared" si="35"/>
        <v>0</v>
      </c>
      <c r="C22" s="8">
        <f t="shared" si="10"/>
        <v>225.21915889608246</v>
      </c>
      <c r="D22" s="18">
        <f t="shared" si="0"/>
        <v>240.98450001880826</v>
      </c>
      <c r="E22" s="8">
        <f t="shared" si="1"/>
        <v>0</v>
      </c>
      <c r="F22" s="8">
        <f t="shared" si="36"/>
        <v>10000</v>
      </c>
      <c r="G22" s="8">
        <f t="shared" si="2"/>
        <v>0</v>
      </c>
      <c r="H22" s="19">
        <f t="shared" si="11"/>
        <v>0</v>
      </c>
      <c r="I22" s="7">
        <f t="shared" si="37"/>
        <v>100</v>
      </c>
      <c r="J22" s="8">
        <f t="shared" si="3"/>
        <v>24098.450001880825</v>
      </c>
      <c r="K22" s="8">
        <f t="shared" si="12"/>
        <v>24098.450001880825</v>
      </c>
      <c r="L22" s="8">
        <f t="shared" si="4"/>
        <v>14098.450001880825</v>
      </c>
      <c r="M22" s="8">
        <f t="shared" si="13"/>
        <v>3947.5660005266313</v>
      </c>
      <c r="N22" s="8">
        <f t="shared" si="14"/>
        <v>20150.884001354192</v>
      </c>
      <c r="O22" s="5">
        <f t="shared" si="38"/>
        <v>166.21136671377855</v>
      </c>
      <c r="P22" s="13">
        <f t="shared" si="15"/>
        <v>177.84616238374306</v>
      </c>
      <c r="Q22" s="13">
        <f t="shared" si="16"/>
        <v>4.4461540595935771</v>
      </c>
      <c r="R22" s="13">
        <f t="shared" si="17"/>
        <v>173.4000083241495</v>
      </c>
      <c r="S22" s="13">
        <f t="shared" si="39"/>
        <v>0</v>
      </c>
      <c r="T22" s="13">
        <f t="shared" si="40"/>
        <v>10000</v>
      </c>
      <c r="U22" s="5">
        <f t="shared" si="18"/>
        <v>0</v>
      </c>
      <c r="V22" s="6">
        <f t="shared" si="5"/>
        <v>0</v>
      </c>
      <c r="W22" s="5">
        <f t="shared" si="41"/>
        <v>553.75811106763024</v>
      </c>
      <c r="X22" s="5">
        <f t="shared" si="6"/>
        <v>155.05227109893647</v>
      </c>
      <c r="Y22" s="6">
        <f t="shared" si="7"/>
        <v>2.2993415272700761</v>
      </c>
      <c r="Z22" s="6">
        <f t="shared" si="42"/>
        <v>126.84700758773251</v>
      </c>
      <c r="AA22" s="13">
        <f t="shared" si="19"/>
        <v>21995.27217160627</v>
      </c>
      <c r="AB22" s="13">
        <f t="shared" si="20"/>
        <v>21995.27217160627</v>
      </c>
      <c r="AC22" s="13">
        <f t="shared" si="8"/>
        <v>11995.27217160627</v>
      </c>
      <c r="AD22" s="13">
        <f t="shared" si="21"/>
        <v>3358.676208049756</v>
      </c>
      <c r="AE22" s="13">
        <f t="shared" si="22"/>
        <v>18636.595963556512</v>
      </c>
      <c r="AF22" s="16">
        <f t="shared" si="43"/>
        <v>225.21915889608246</v>
      </c>
      <c r="AG22" s="15">
        <f t="shared" si="23"/>
        <v>240.98450001880826</v>
      </c>
      <c r="AH22" s="15">
        <f t="shared" si="24"/>
        <v>6.0246125004702069</v>
      </c>
      <c r="AI22" s="15">
        <f t="shared" si="25"/>
        <v>-145.93017580910907</v>
      </c>
      <c r="AJ22" s="15">
        <f t="shared" si="44"/>
        <v>8717.7688194059119</v>
      </c>
      <c r="AK22" s="16">
        <f t="shared" si="26"/>
        <v>-145.93017580910907</v>
      </c>
      <c r="AL22" s="17">
        <f t="shared" si="9"/>
        <v>-0.64794743273347444</v>
      </c>
      <c r="AM22" s="17">
        <f t="shared" si="45"/>
        <v>91.915971529191424</v>
      </c>
      <c r="AN22" s="16">
        <f t="shared" si="27"/>
        <v>22150.324442705209</v>
      </c>
      <c r="AO22" s="16">
        <f t="shared" si="28"/>
        <v>553.75811106763024</v>
      </c>
      <c r="AP22" s="16">
        <f t="shared" si="46"/>
        <v>5133.1551846179418</v>
      </c>
      <c r="AQ22" s="16">
        <f t="shared" si="29"/>
        <v>155.05227109893647</v>
      </c>
      <c r="AR22" s="16">
        <f t="shared" si="30"/>
        <v>22150.324442705209</v>
      </c>
      <c r="AS22" s="16">
        <f t="shared" si="31"/>
        <v>17017.169258087266</v>
      </c>
      <c r="AT22" s="15">
        <f t="shared" si="32"/>
        <v>8299.400438681354</v>
      </c>
      <c r="AU22" s="16">
        <f t="shared" si="33"/>
        <v>2323.8321228307796</v>
      </c>
      <c r="AV22" s="16">
        <f t="shared" si="34"/>
        <v>19826.492319874429</v>
      </c>
    </row>
    <row r="23" spans="1:48" x14ac:dyDescent="0.25">
      <c r="A23" s="1">
        <v>14</v>
      </c>
      <c r="B23" s="3">
        <f t="shared" si="35"/>
        <v>0</v>
      </c>
      <c r="C23" s="8">
        <f t="shared" si="10"/>
        <v>240.98450001880826</v>
      </c>
      <c r="D23" s="18">
        <f t="shared" si="0"/>
        <v>257.85341502012483</v>
      </c>
      <c r="E23" s="8">
        <f t="shared" si="1"/>
        <v>0</v>
      </c>
      <c r="F23" s="8">
        <f t="shared" si="36"/>
        <v>10000</v>
      </c>
      <c r="G23" s="8">
        <f t="shared" si="2"/>
        <v>0</v>
      </c>
      <c r="H23" s="19">
        <f t="shared" si="11"/>
        <v>0</v>
      </c>
      <c r="I23" s="7">
        <f t="shared" si="37"/>
        <v>100</v>
      </c>
      <c r="J23" s="8">
        <f t="shared" si="3"/>
        <v>25785.341502012481</v>
      </c>
      <c r="K23" s="8">
        <f t="shared" si="12"/>
        <v>25785.341502012481</v>
      </c>
      <c r="L23" s="8">
        <f t="shared" si="4"/>
        <v>15785.341502012481</v>
      </c>
      <c r="M23" s="8">
        <f t="shared" si="13"/>
        <v>4419.895620563495</v>
      </c>
      <c r="N23" s="8">
        <f t="shared" si="14"/>
        <v>21365.445881448984</v>
      </c>
      <c r="O23" s="5">
        <f t="shared" si="38"/>
        <v>173.4000083241495</v>
      </c>
      <c r="P23" s="13">
        <f t="shared" si="15"/>
        <v>185.53800890683996</v>
      </c>
      <c r="Q23" s="13">
        <f t="shared" si="16"/>
        <v>4.6384502226709996</v>
      </c>
      <c r="R23" s="13">
        <f t="shared" si="17"/>
        <v>180.89955868416897</v>
      </c>
      <c r="S23" s="13">
        <f t="shared" si="39"/>
        <v>0</v>
      </c>
      <c r="T23" s="13">
        <f t="shared" si="40"/>
        <v>10000</v>
      </c>
      <c r="U23" s="5">
        <f t="shared" si="18"/>
        <v>0</v>
      </c>
      <c r="V23" s="6">
        <f t="shared" si="5"/>
        <v>0</v>
      </c>
      <c r="W23" s="5">
        <f t="shared" si="41"/>
        <v>588.37353059046779</v>
      </c>
      <c r="X23" s="5">
        <f t="shared" si="6"/>
        <v>164.74458856533099</v>
      </c>
      <c r="Y23" s="6">
        <f t="shared" si="7"/>
        <v>2.3417909093119849</v>
      </c>
      <c r="Z23" s="6">
        <f t="shared" si="42"/>
        <v>129.1887984970445</v>
      </c>
      <c r="AA23" s="13">
        <f t="shared" si="19"/>
        <v>23370.19663505338</v>
      </c>
      <c r="AB23" s="13">
        <f t="shared" si="20"/>
        <v>23370.19663505338</v>
      </c>
      <c r="AC23" s="13">
        <f t="shared" si="8"/>
        <v>13370.19663505338</v>
      </c>
      <c r="AD23" s="13">
        <f t="shared" si="21"/>
        <v>3743.6550578149468</v>
      </c>
      <c r="AE23" s="13">
        <f t="shared" si="22"/>
        <v>19626.541577238433</v>
      </c>
      <c r="AF23" s="16">
        <f t="shared" si="43"/>
        <v>240.98450001880826</v>
      </c>
      <c r="AG23" s="15">
        <f t="shared" si="23"/>
        <v>257.85341502012483</v>
      </c>
      <c r="AH23" s="15">
        <f t="shared" si="24"/>
        <v>6.4463353755031214</v>
      </c>
      <c r="AI23" s="15">
        <f t="shared" si="25"/>
        <v>-155.05227109893647</v>
      </c>
      <c r="AJ23" s="15">
        <f t="shared" si="44"/>
        <v>8562.7165483069748</v>
      </c>
      <c r="AK23" s="16">
        <f t="shared" si="26"/>
        <v>-155.05227109893647</v>
      </c>
      <c r="AL23" s="17">
        <f t="shared" si="9"/>
        <v>-0.64341180070434001</v>
      </c>
      <c r="AM23" s="17">
        <f t="shared" si="45"/>
        <v>91.272559728487082</v>
      </c>
      <c r="AN23" s="16">
        <f t="shared" si="27"/>
        <v>23534.941223618713</v>
      </c>
      <c r="AO23" s="16">
        <f t="shared" si="28"/>
        <v>588.37353059046779</v>
      </c>
      <c r="AP23" s="16">
        <f t="shared" si="46"/>
        <v>5721.5287152084093</v>
      </c>
      <c r="AQ23" s="16">
        <f t="shared" si="29"/>
        <v>164.74458856533099</v>
      </c>
      <c r="AR23" s="16">
        <f t="shared" si="30"/>
        <v>23534.941223618713</v>
      </c>
      <c r="AS23" s="16">
        <f t="shared" si="31"/>
        <v>17813.412508410303</v>
      </c>
      <c r="AT23" s="15">
        <f t="shared" si="32"/>
        <v>9250.6959601033286</v>
      </c>
      <c r="AU23" s="16">
        <f t="shared" si="33"/>
        <v>2590.1948688289322</v>
      </c>
      <c r="AV23" s="16">
        <f t="shared" si="34"/>
        <v>20944.746354789779</v>
      </c>
    </row>
    <row r="24" spans="1:48" x14ac:dyDescent="0.25">
      <c r="A24" s="1">
        <v>15</v>
      </c>
      <c r="B24" s="3">
        <f t="shared" si="35"/>
        <v>0</v>
      </c>
      <c r="C24" s="8">
        <f t="shared" si="10"/>
        <v>257.85341502012483</v>
      </c>
      <c r="D24" s="18">
        <f t="shared" si="0"/>
        <v>275.90315407153361</v>
      </c>
      <c r="E24" s="8">
        <f t="shared" si="1"/>
        <v>0</v>
      </c>
      <c r="F24" s="8">
        <f t="shared" si="36"/>
        <v>10000</v>
      </c>
      <c r="G24" s="8">
        <f t="shared" si="2"/>
        <v>0</v>
      </c>
      <c r="H24" s="19">
        <f t="shared" si="11"/>
        <v>0</v>
      </c>
      <c r="I24" s="7">
        <f t="shared" si="37"/>
        <v>100</v>
      </c>
      <c r="J24" s="8">
        <f t="shared" si="3"/>
        <v>27590.315407153361</v>
      </c>
      <c r="K24" s="8">
        <f t="shared" si="12"/>
        <v>27590.315407153361</v>
      </c>
      <c r="L24" s="8">
        <f t="shared" si="4"/>
        <v>17590.315407153361</v>
      </c>
      <c r="M24" s="8">
        <f t="shared" si="13"/>
        <v>4925.2883140029417</v>
      </c>
      <c r="N24" s="8">
        <f t="shared" si="14"/>
        <v>22665.02709315042</v>
      </c>
      <c r="O24" s="5">
        <f t="shared" si="38"/>
        <v>180.89955868416897</v>
      </c>
      <c r="P24" s="13">
        <f t="shared" si="15"/>
        <v>193.56252779206079</v>
      </c>
      <c r="Q24" s="13">
        <f t="shared" si="16"/>
        <v>4.8390631948015201</v>
      </c>
      <c r="R24" s="13">
        <f t="shared" si="17"/>
        <v>188.72346459725927</v>
      </c>
      <c r="S24" s="13">
        <f t="shared" si="39"/>
        <v>0</v>
      </c>
      <c r="T24" s="13">
        <f t="shared" si="40"/>
        <v>10000</v>
      </c>
      <c r="U24" s="5">
        <f t="shared" si="18"/>
        <v>0</v>
      </c>
      <c r="V24" s="6">
        <f t="shared" si="5"/>
        <v>0</v>
      </c>
      <c r="W24" s="5">
        <f t="shared" si="41"/>
        <v>625.152759987678</v>
      </c>
      <c r="X24" s="5">
        <f t="shared" si="6"/>
        <v>175.04277279654985</v>
      </c>
      <c r="Y24" s="6">
        <f t="shared" si="7"/>
        <v>2.3850239722531295</v>
      </c>
      <c r="Z24" s="6">
        <f t="shared" si="42"/>
        <v>131.57382246929762</v>
      </c>
      <c r="AA24" s="13">
        <f t="shared" si="19"/>
        <v>24831.067626710566</v>
      </c>
      <c r="AB24" s="13">
        <f t="shared" si="20"/>
        <v>24831.067626710566</v>
      </c>
      <c r="AC24" s="13">
        <f t="shared" si="8"/>
        <v>14831.067626710566</v>
      </c>
      <c r="AD24" s="13">
        <f t="shared" si="21"/>
        <v>4152.6989354789594</v>
      </c>
      <c r="AE24" s="13">
        <f t="shared" si="22"/>
        <v>20678.368691231608</v>
      </c>
      <c r="AF24" s="16">
        <f t="shared" si="43"/>
        <v>257.85341502012483</v>
      </c>
      <c r="AG24" s="15">
        <f t="shared" si="23"/>
        <v>275.90315407153361</v>
      </c>
      <c r="AH24" s="15">
        <f t="shared" si="24"/>
        <v>6.8975788517883405</v>
      </c>
      <c r="AI24" s="15">
        <f t="shared" si="25"/>
        <v>-164.74458856533099</v>
      </c>
      <c r="AJ24" s="15">
        <f t="shared" si="44"/>
        <v>8397.9719597416442</v>
      </c>
      <c r="AK24" s="16">
        <f t="shared" si="26"/>
        <v>-164.74458856533099</v>
      </c>
      <c r="AL24" s="17">
        <f t="shared" si="9"/>
        <v>-0.63890791809940961</v>
      </c>
      <c r="AM24" s="17">
        <f t="shared" si="45"/>
        <v>90.633651810387676</v>
      </c>
      <c r="AN24" s="16">
        <f t="shared" si="27"/>
        <v>25006.110399507121</v>
      </c>
      <c r="AO24" s="16">
        <f t="shared" si="28"/>
        <v>625.15275998767811</v>
      </c>
      <c r="AP24" s="16">
        <f t="shared" si="46"/>
        <v>6346.6814751960874</v>
      </c>
      <c r="AQ24" s="16">
        <f t="shared" si="29"/>
        <v>175.04277279654988</v>
      </c>
      <c r="AR24" s="16">
        <f t="shared" si="30"/>
        <v>25006.110399507121</v>
      </c>
      <c r="AS24" s="16">
        <f t="shared" si="31"/>
        <v>18659.428924311032</v>
      </c>
      <c r="AT24" s="15">
        <f t="shared" si="32"/>
        <v>10261.456964569388</v>
      </c>
      <c r="AU24" s="16">
        <f t="shared" si="33"/>
        <v>2873.2079500794289</v>
      </c>
      <c r="AV24" s="16">
        <f t="shared" si="34"/>
        <v>22132.902449427693</v>
      </c>
    </row>
    <row r="25" spans="1:48" x14ac:dyDescent="0.25">
      <c r="A25" s="1">
        <v>16</v>
      </c>
      <c r="B25" s="3">
        <f t="shared" si="35"/>
        <v>0</v>
      </c>
      <c r="C25" s="8">
        <f t="shared" si="10"/>
        <v>275.90315407153361</v>
      </c>
      <c r="D25" s="18">
        <f t="shared" si="0"/>
        <v>295.21637485654099</v>
      </c>
      <c r="E25" s="8">
        <f t="shared" si="1"/>
        <v>0</v>
      </c>
      <c r="F25" s="8">
        <f t="shared" si="36"/>
        <v>10000</v>
      </c>
      <c r="G25" s="8">
        <f t="shared" si="2"/>
        <v>0</v>
      </c>
      <c r="H25" s="19">
        <f t="shared" si="11"/>
        <v>0</v>
      </c>
      <c r="I25" s="7">
        <f t="shared" si="37"/>
        <v>100</v>
      </c>
      <c r="J25" s="8">
        <f t="shared" si="3"/>
        <v>29521.637485654101</v>
      </c>
      <c r="K25" s="8">
        <f t="shared" si="12"/>
        <v>29521.637485654101</v>
      </c>
      <c r="L25" s="8">
        <f t="shared" si="4"/>
        <v>19521.637485654101</v>
      </c>
      <c r="M25" s="8">
        <f t="shared" si="13"/>
        <v>5466.0584959831485</v>
      </c>
      <c r="N25" s="8">
        <f t="shared" si="14"/>
        <v>24055.578989670954</v>
      </c>
      <c r="O25" s="5">
        <f t="shared" si="38"/>
        <v>188.72346459725927</v>
      </c>
      <c r="P25" s="13">
        <f t="shared" si="15"/>
        <v>201.93410711906742</v>
      </c>
      <c r="Q25" s="13">
        <f t="shared" si="16"/>
        <v>5.0483526779766859</v>
      </c>
      <c r="R25" s="13">
        <f t="shared" si="17"/>
        <v>196.88575444109074</v>
      </c>
      <c r="S25" s="13">
        <f t="shared" si="39"/>
        <v>0</v>
      </c>
      <c r="T25" s="13">
        <f t="shared" si="40"/>
        <v>10000</v>
      </c>
      <c r="U25" s="5">
        <f t="shared" si="18"/>
        <v>0</v>
      </c>
      <c r="V25" s="6">
        <f t="shared" si="5"/>
        <v>0</v>
      </c>
      <c r="W25" s="5">
        <f t="shared" si="41"/>
        <v>664.23105901450765</v>
      </c>
      <c r="X25" s="5">
        <f t="shared" si="6"/>
        <v>185.98469652406217</v>
      </c>
      <c r="Y25" s="6">
        <f t="shared" si="7"/>
        <v>2.429055184048571</v>
      </c>
      <c r="Z25" s="6">
        <f t="shared" si="42"/>
        <v>134.00287765334619</v>
      </c>
      <c r="AA25" s="13">
        <f t="shared" si="19"/>
        <v>26383.257664056244</v>
      </c>
      <c r="AB25" s="13">
        <f t="shared" si="20"/>
        <v>26383.257664056244</v>
      </c>
      <c r="AC25" s="13">
        <f t="shared" si="8"/>
        <v>16383.257664056244</v>
      </c>
      <c r="AD25" s="13">
        <f t="shared" si="21"/>
        <v>4587.312145935749</v>
      </c>
      <c r="AE25" s="13">
        <f t="shared" si="22"/>
        <v>21795.945518120494</v>
      </c>
      <c r="AF25" s="16">
        <f t="shared" si="43"/>
        <v>275.90315407153361</v>
      </c>
      <c r="AG25" s="15">
        <f t="shared" si="23"/>
        <v>295.21637485654099</v>
      </c>
      <c r="AH25" s="15">
        <f t="shared" si="24"/>
        <v>7.380409371413525</v>
      </c>
      <c r="AI25" s="15">
        <f t="shared" si="25"/>
        <v>-175.04277279654988</v>
      </c>
      <c r="AJ25" s="15">
        <f t="shared" si="44"/>
        <v>8222.9291869450935</v>
      </c>
      <c r="AK25" s="16">
        <f t="shared" si="26"/>
        <v>-175.04277279654988</v>
      </c>
      <c r="AL25" s="17">
        <f t="shared" si="9"/>
        <v>-0.63443556267271384</v>
      </c>
      <c r="AM25" s="17">
        <f t="shared" si="45"/>
        <v>89.999216247714955</v>
      </c>
      <c r="AN25" s="16">
        <f t="shared" si="27"/>
        <v>26569.242360580312</v>
      </c>
      <c r="AO25" s="16">
        <f t="shared" si="28"/>
        <v>664.23105901450788</v>
      </c>
      <c r="AP25" s="16">
        <f t="shared" si="46"/>
        <v>7010.9125342105954</v>
      </c>
      <c r="AQ25" s="16">
        <f t="shared" si="29"/>
        <v>185.98469652406223</v>
      </c>
      <c r="AR25" s="16">
        <f t="shared" si="30"/>
        <v>26569.242360580312</v>
      </c>
      <c r="AS25" s="16">
        <f t="shared" si="31"/>
        <v>19558.329826369718</v>
      </c>
      <c r="AT25" s="15">
        <f t="shared" si="32"/>
        <v>11335.400639424624</v>
      </c>
      <c r="AU25" s="16">
        <f t="shared" si="33"/>
        <v>3173.9121790388949</v>
      </c>
      <c r="AV25" s="16">
        <f t="shared" si="34"/>
        <v>23395.330181541416</v>
      </c>
    </row>
    <row r="26" spans="1:48" x14ac:dyDescent="0.25">
      <c r="A26" s="1">
        <v>17</v>
      </c>
      <c r="B26" s="3">
        <f t="shared" si="35"/>
        <v>0</v>
      </c>
      <c r="C26" s="8">
        <f t="shared" si="10"/>
        <v>295.21637485654099</v>
      </c>
      <c r="D26" s="18">
        <f t="shared" si="0"/>
        <v>315.88152109649889</v>
      </c>
      <c r="E26" s="8">
        <f t="shared" si="1"/>
        <v>0</v>
      </c>
      <c r="F26" s="8">
        <f t="shared" si="36"/>
        <v>10000</v>
      </c>
      <c r="G26" s="8">
        <f t="shared" si="2"/>
        <v>0</v>
      </c>
      <c r="H26" s="19">
        <f t="shared" si="11"/>
        <v>0</v>
      </c>
      <c r="I26" s="7">
        <f t="shared" si="37"/>
        <v>100</v>
      </c>
      <c r="J26" s="8">
        <f t="shared" si="3"/>
        <v>31588.152109649887</v>
      </c>
      <c r="K26" s="8">
        <f t="shared" si="12"/>
        <v>31588.152109649887</v>
      </c>
      <c r="L26" s="8">
        <f t="shared" si="4"/>
        <v>21588.152109649887</v>
      </c>
      <c r="M26" s="8">
        <f t="shared" si="13"/>
        <v>6044.6825907019693</v>
      </c>
      <c r="N26" s="8">
        <f t="shared" si="14"/>
        <v>25543.469518947917</v>
      </c>
      <c r="O26" s="5">
        <f t="shared" si="38"/>
        <v>196.88575444109074</v>
      </c>
      <c r="P26" s="13">
        <f t="shared" si="15"/>
        <v>210.66775725196712</v>
      </c>
      <c r="Q26" s="13">
        <f t="shared" si="16"/>
        <v>5.2666939312991783</v>
      </c>
      <c r="R26" s="13">
        <f t="shared" si="17"/>
        <v>205.40106332066793</v>
      </c>
      <c r="S26" s="13">
        <f t="shared" si="39"/>
        <v>0</v>
      </c>
      <c r="T26" s="13">
        <f t="shared" si="40"/>
        <v>10000</v>
      </c>
      <c r="U26" s="5">
        <f t="shared" si="18"/>
        <v>0</v>
      </c>
      <c r="V26" s="6">
        <f t="shared" si="5"/>
        <v>0</v>
      </c>
      <c r="W26" s="5">
        <f t="shared" si="41"/>
        <v>705.75214251350462</v>
      </c>
      <c r="X26" s="5">
        <f t="shared" si="6"/>
        <v>197.61059990378132</v>
      </c>
      <c r="Y26" s="6">
        <f t="shared" si="7"/>
        <v>2.4738992797540833</v>
      </c>
      <c r="Z26" s="6">
        <f t="shared" si="42"/>
        <v>136.47677693310027</v>
      </c>
      <c r="AA26" s="13">
        <f t="shared" si="19"/>
        <v>28032.475100636402</v>
      </c>
      <c r="AB26" s="13">
        <f t="shared" si="20"/>
        <v>28032.475100636402</v>
      </c>
      <c r="AC26" s="13">
        <f t="shared" si="8"/>
        <v>18032.475100636402</v>
      </c>
      <c r="AD26" s="13">
        <f t="shared" si="21"/>
        <v>5049.093028178193</v>
      </c>
      <c r="AE26" s="13">
        <f t="shared" si="22"/>
        <v>22983.382072458211</v>
      </c>
      <c r="AF26" s="16">
        <f t="shared" si="43"/>
        <v>295.21637485654099</v>
      </c>
      <c r="AG26" s="15">
        <f t="shared" si="23"/>
        <v>315.88152109649889</v>
      </c>
      <c r="AH26" s="15">
        <f t="shared" si="24"/>
        <v>7.8970380274124725</v>
      </c>
      <c r="AI26" s="15">
        <f t="shared" si="25"/>
        <v>-185.98469652406223</v>
      </c>
      <c r="AJ26" s="15">
        <f t="shared" si="44"/>
        <v>8036.9444904210313</v>
      </c>
      <c r="AK26" s="16">
        <f t="shared" si="26"/>
        <v>-185.98469652406223</v>
      </c>
      <c r="AL26" s="17">
        <f t="shared" si="9"/>
        <v>-0.62999451373400484</v>
      </c>
      <c r="AM26" s="17">
        <f t="shared" si="45"/>
        <v>89.36922173398095</v>
      </c>
      <c r="AN26" s="16">
        <f t="shared" si="27"/>
        <v>28230.085700540189</v>
      </c>
      <c r="AO26" s="16">
        <f t="shared" si="28"/>
        <v>705.75214251350474</v>
      </c>
      <c r="AP26" s="16">
        <f t="shared" si="46"/>
        <v>7716.6646767241</v>
      </c>
      <c r="AQ26" s="16">
        <f t="shared" si="29"/>
        <v>197.61059990378135</v>
      </c>
      <c r="AR26" s="16">
        <f t="shared" si="30"/>
        <v>28230.085700540189</v>
      </c>
      <c r="AS26" s="16">
        <f t="shared" si="31"/>
        <v>20513.421023816089</v>
      </c>
      <c r="AT26" s="15">
        <f t="shared" si="32"/>
        <v>12476.476533395056</v>
      </c>
      <c r="AU26" s="16">
        <f t="shared" si="33"/>
        <v>3493.4134293506163</v>
      </c>
      <c r="AV26" s="16">
        <f t="shared" si="34"/>
        <v>24736.672271189571</v>
      </c>
    </row>
    <row r="27" spans="1:48" x14ac:dyDescent="0.25">
      <c r="A27" s="1">
        <v>18</v>
      </c>
      <c r="B27" s="3">
        <f t="shared" si="35"/>
        <v>0</v>
      </c>
      <c r="C27" s="8">
        <f t="shared" si="10"/>
        <v>315.88152109649889</v>
      </c>
      <c r="D27" s="18">
        <f t="shared" si="0"/>
        <v>337.99322757325382</v>
      </c>
      <c r="E27" s="8">
        <f t="shared" si="1"/>
        <v>0</v>
      </c>
      <c r="F27" s="8">
        <f t="shared" si="36"/>
        <v>10000</v>
      </c>
      <c r="G27" s="8">
        <f t="shared" si="2"/>
        <v>0</v>
      </c>
      <c r="H27" s="19">
        <f t="shared" si="11"/>
        <v>0</v>
      </c>
      <c r="I27" s="7">
        <f t="shared" si="37"/>
        <v>100</v>
      </c>
      <c r="J27" s="8">
        <f t="shared" si="3"/>
        <v>33799.322757325383</v>
      </c>
      <c r="K27" s="8">
        <f t="shared" si="12"/>
        <v>33799.322757325383</v>
      </c>
      <c r="L27" s="8">
        <f t="shared" si="4"/>
        <v>23799.322757325383</v>
      </c>
      <c r="M27" s="8">
        <f t="shared" si="13"/>
        <v>6663.8103720511081</v>
      </c>
      <c r="N27" s="8">
        <f t="shared" si="14"/>
        <v>27135.512385274276</v>
      </c>
      <c r="O27" s="5">
        <f t="shared" si="38"/>
        <v>205.40106332066793</v>
      </c>
      <c r="P27" s="13">
        <f t="shared" si="15"/>
        <v>219.7791377531147</v>
      </c>
      <c r="Q27" s="13">
        <f t="shared" si="16"/>
        <v>5.4944784438278678</v>
      </c>
      <c r="R27" s="13">
        <f t="shared" si="17"/>
        <v>214.28465930928684</v>
      </c>
      <c r="S27" s="13">
        <f t="shared" si="39"/>
        <v>0</v>
      </c>
      <c r="T27" s="13">
        <f t="shared" si="40"/>
        <v>10000</v>
      </c>
      <c r="U27" s="5">
        <f t="shared" si="18"/>
        <v>0</v>
      </c>
      <c r="V27" s="6">
        <f t="shared" si="5"/>
        <v>0</v>
      </c>
      <c r="W27" s="5">
        <f t="shared" si="41"/>
        <v>749.86870894202377</v>
      </c>
      <c r="X27" s="5">
        <f t="shared" si="6"/>
        <v>209.96323850376669</v>
      </c>
      <c r="Y27" s="6">
        <f t="shared" si="7"/>
        <v>2.5195712664572358</v>
      </c>
      <c r="Z27" s="6">
        <f t="shared" si="42"/>
        <v>138.9963481995575</v>
      </c>
      <c r="AA27" s="13">
        <f t="shared" si="19"/>
        <v>29784.785119177184</v>
      </c>
      <c r="AB27" s="13">
        <f t="shared" si="20"/>
        <v>29784.785119177184</v>
      </c>
      <c r="AC27" s="13">
        <f t="shared" si="8"/>
        <v>19784.785119177184</v>
      </c>
      <c r="AD27" s="13">
        <f t="shared" si="21"/>
        <v>5539.7398333696119</v>
      </c>
      <c r="AE27" s="13">
        <f t="shared" si="22"/>
        <v>24245.045285807573</v>
      </c>
      <c r="AF27" s="16">
        <f t="shared" si="43"/>
        <v>315.88152109649889</v>
      </c>
      <c r="AG27" s="15">
        <f t="shared" si="23"/>
        <v>337.99322757325382</v>
      </c>
      <c r="AH27" s="15">
        <f t="shared" si="24"/>
        <v>8.4498306893313462</v>
      </c>
      <c r="AI27" s="15">
        <f t="shared" si="25"/>
        <v>-197.61059990378135</v>
      </c>
      <c r="AJ27" s="15">
        <f t="shared" si="44"/>
        <v>7839.3338905172495</v>
      </c>
      <c r="AK27" s="16">
        <f t="shared" si="26"/>
        <v>-197.61059990378135</v>
      </c>
      <c r="AL27" s="17">
        <f t="shared" si="9"/>
        <v>-0.62558455213786668</v>
      </c>
      <c r="AM27" s="17">
        <f t="shared" si="45"/>
        <v>88.743637181843084</v>
      </c>
      <c r="AN27" s="16">
        <f t="shared" si="27"/>
        <v>29994.748357680957</v>
      </c>
      <c r="AO27" s="16">
        <f t="shared" si="28"/>
        <v>749.868708942024</v>
      </c>
      <c r="AP27" s="16">
        <f t="shared" si="46"/>
        <v>8466.5333856661236</v>
      </c>
      <c r="AQ27" s="16">
        <f t="shared" si="29"/>
        <v>209.96323850376675</v>
      </c>
      <c r="AR27" s="16">
        <f t="shared" si="30"/>
        <v>29994.748357680957</v>
      </c>
      <c r="AS27" s="16">
        <f t="shared" si="31"/>
        <v>21528.214972014834</v>
      </c>
      <c r="AT27" s="15">
        <f t="shared" si="32"/>
        <v>13688.881081497584</v>
      </c>
      <c r="AU27" s="16">
        <f t="shared" si="33"/>
        <v>3832.886702819324</v>
      </c>
      <c r="AV27" s="16">
        <f t="shared" si="34"/>
        <v>26161.861654861634</v>
      </c>
    </row>
    <row r="28" spans="1:48" x14ac:dyDescent="0.25">
      <c r="A28" s="1">
        <v>19</v>
      </c>
      <c r="B28" s="3">
        <f t="shared" si="35"/>
        <v>0</v>
      </c>
      <c r="C28" s="8">
        <f t="shared" si="10"/>
        <v>337.99322757325382</v>
      </c>
      <c r="D28" s="18">
        <f t="shared" si="0"/>
        <v>361.65275350338163</v>
      </c>
      <c r="E28" s="8">
        <f t="shared" si="1"/>
        <v>0</v>
      </c>
      <c r="F28" s="8">
        <f t="shared" si="36"/>
        <v>10000</v>
      </c>
      <c r="G28" s="8">
        <f t="shared" si="2"/>
        <v>0</v>
      </c>
      <c r="H28" s="19">
        <f t="shared" si="11"/>
        <v>0</v>
      </c>
      <c r="I28" s="7">
        <f t="shared" si="37"/>
        <v>100</v>
      </c>
      <c r="J28" s="8">
        <f t="shared" si="3"/>
        <v>36165.275350338161</v>
      </c>
      <c r="K28" s="8">
        <f t="shared" si="12"/>
        <v>36165.275350338161</v>
      </c>
      <c r="L28" s="8">
        <f t="shared" si="4"/>
        <v>26165.275350338161</v>
      </c>
      <c r="M28" s="8">
        <f t="shared" si="13"/>
        <v>7326.2770980946862</v>
      </c>
      <c r="N28" s="8">
        <f t="shared" si="14"/>
        <v>28838.998252243473</v>
      </c>
      <c r="O28" s="5">
        <f t="shared" si="38"/>
        <v>214.28465930928684</v>
      </c>
      <c r="P28" s="13">
        <f t="shared" si="15"/>
        <v>229.28458546093694</v>
      </c>
      <c r="Q28" s="13">
        <f t="shared" si="16"/>
        <v>5.7321146365234235</v>
      </c>
      <c r="R28" s="13">
        <f t="shared" si="17"/>
        <v>223.55247082441352</v>
      </c>
      <c r="S28" s="13">
        <f t="shared" si="39"/>
        <v>0</v>
      </c>
      <c r="T28" s="13">
        <f t="shared" si="40"/>
        <v>10000</v>
      </c>
      <c r="U28" s="5">
        <f t="shared" si="18"/>
        <v>0</v>
      </c>
      <c r="V28" s="6">
        <f t="shared" si="5"/>
        <v>0</v>
      </c>
      <c r="W28" s="5">
        <f t="shared" si="41"/>
        <v>796.74300193798979</v>
      </c>
      <c r="X28" s="5">
        <f t="shared" si="6"/>
        <v>223.08804054263717</v>
      </c>
      <c r="Y28" s="6">
        <f t="shared" si="7"/>
        <v>2.5660864282995233</v>
      </c>
      <c r="Z28" s="6">
        <f t="shared" si="42"/>
        <v>141.56243462785702</v>
      </c>
      <c r="AA28" s="13">
        <f t="shared" si="19"/>
        <v>31646.632036976953</v>
      </c>
      <c r="AB28" s="13">
        <f t="shared" si="20"/>
        <v>31646.632036976953</v>
      </c>
      <c r="AC28" s="13">
        <f t="shared" si="8"/>
        <v>21646.632036976953</v>
      </c>
      <c r="AD28" s="13">
        <f t="shared" si="21"/>
        <v>6061.0569703535475</v>
      </c>
      <c r="AE28" s="13">
        <f t="shared" si="22"/>
        <v>25585.575066623405</v>
      </c>
      <c r="AF28" s="16">
        <f t="shared" si="43"/>
        <v>337.99322757325382</v>
      </c>
      <c r="AG28" s="15">
        <f t="shared" si="23"/>
        <v>361.65275350338163</v>
      </c>
      <c r="AH28" s="15">
        <f t="shared" si="24"/>
        <v>9.0413188375845408</v>
      </c>
      <c r="AI28" s="15">
        <f t="shared" si="25"/>
        <v>-209.96323850376675</v>
      </c>
      <c r="AJ28" s="15">
        <f t="shared" si="44"/>
        <v>7629.3706520134829</v>
      </c>
      <c r="AK28" s="16">
        <f t="shared" si="26"/>
        <v>-209.96323850376675</v>
      </c>
      <c r="AL28" s="17">
        <f t="shared" si="9"/>
        <v>-0.62120546027290169</v>
      </c>
      <c r="AM28" s="17">
        <f t="shared" si="45"/>
        <v>88.12243172157018</v>
      </c>
      <c r="AN28" s="16">
        <f t="shared" si="27"/>
        <v>31869.7200775196</v>
      </c>
      <c r="AO28" s="16">
        <f t="shared" si="28"/>
        <v>796.74300193799002</v>
      </c>
      <c r="AP28" s="16">
        <f t="shared" si="46"/>
        <v>9263.2763876041136</v>
      </c>
      <c r="AQ28" s="16">
        <f t="shared" si="29"/>
        <v>223.08804054263723</v>
      </c>
      <c r="AR28" s="16">
        <f t="shared" si="30"/>
        <v>31869.7200775196</v>
      </c>
      <c r="AS28" s="16">
        <f t="shared" si="31"/>
        <v>22606.443689915486</v>
      </c>
      <c r="AT28" s="15">
        <f t="shared" si="32"/>
        <v>14977.073037902002</v>
      </c>
      <c r="AU28" s="16">
        <f t="shared" si="33"/>
        <v>4193.5804506125614</v>
      </c>
      <c r="AV28" s="16">
        <f t="shared" si="34"/>
        <v>27676.139626907039</v>
      </c>
    </row>
    <row r="29" spans="1:48" x14ac:dyDescent="0.25">
      <c r="A29" s="1">
        <v>20</v>
      </c>
      <c r="B29" s="3">
        <f t="shared" si="35"/>
        <v>0</v>
      </c>
      <c r="C29" s="8">
        <f t="shared" si="10"/>
        <v>361.65275350338163</v>
      </c>
      <c r="D29" s="18">
        <f t="shared" si="0"/>
        <v>386.96844624861836</v>
      </c>
      <c r="E29" s="8">
        <f t="shared" si="1"/>
        <v>0</v>
      </c>
      <c r="F29" s="8">
        <f t="shared" si="36"/>
        <v>10000</v>
      </c>
      <c r="G29" s="8">
        <f t="shared" si="2"/>
        <v>0</v>
      </c>
      <c r="H29" s="19">
        <f t="shared" si="11"/>
        <v>0</v>
      </c>
      <c r="I29" s="7">
        <f t="shared" si="37"/>
        <v>100</v>
      </c>
      <c r="J29" s="8">
        <f t="shared" si="3"/>
        <v>38696.844624861835</v>
      </c>
      <c r="K29" s="8">
        <f t="shared" si="12"/>
        <v>38696.844624861835</v>
      </c>
      <c r="L29" s="8">
        <f t="shared" si="4"/>
        <v>28696.844624861835</v>
      </c>
      <c r="M29" s="8">
        <f t="shared" si="13"/>
        <v>8035.1164949613149</v>
      </c>
      <c r="N29" s="8">
        <f t="shared" si="14"/>
        <v>30661.728129900519</v>
      </c>
      <c r="O29" s="5">
        <f t="shared" si="38"/>
        <v>223.55247082441352</v>
      </c>
      <c r="P29" s="13">
        <f t="shared" si="15"/>
        <v>239.20114378212247</v>
      </c>
      <c r="Q29" s="13">
        <f t="shared" si="16"/>
        <v>5.9800285945530618</v>
      </c>
      <c r="R29" s="13">
        <f t="shared" si="17"/>
        <v>233.22111518756941</v>
      </c>
      <c r="S29" s="13">
        <f t="shared" si="39"/>
        <v>0</v>
      </c>
      <c r="T29" s="13">
        <f t="shared" si="40"/>
        <v>10000</v>
      </c>
      <c r="U29" s="5">
        <f t="shared" si="18"/>
        <v>0</v>
      </c>
      <c r="V29" s="6">
        <f t="shared" si="5"/>
        <v>0</v>
      </c>
      <c r="W29" s="5">
        <f t="shared" si="41"/>
        <v>846.54740698913349</v>
      </c>
      <c r="X29" s="5">
        <f t="shared" si="6"/>
        <v>237.0332739569574</v>
      </c>
      <c r="Y29" s="6">
        <f t="shared" si="7"/>
        <v>2.6134603315912064</v>
      </c>
      <c r="Z29" s="6">
        <f t="shared" si="42"/>
        <v>144.17589495944821</v>
      </c>
      <c r="AA29" s="13">
        <f t="shared" si="19"/>
        <v>33624.863005608378</v>
      </c>
      <c r="AB29" s="13">
        <f t="shared" si="20"/>
        <v>33624.863005608378</v>
      </c>
      <c r="AC29" s="13">
        <f t="shared" si="8"/>
        <v>23624.863005608378</v>
      </c>
      <c r="AD29" s="13">
        <f t="shared" si="21"/>
        <v>6614.9616415703467</v>
      </c>
      <c r="AE29" s="13">
        <f t="shared" si="22"/>
        <v>27009.901364038033</v>
      </c>
      <c r="AF29" s="16">
        <f t="shared" si="43"/>
        <v>361.65275350338163</v>
      </c>
      <c r="AG29" s="15">
        <f t="shared" si="23"/>
        <v>386.96844624861836</v>
      </c>
      <c r="AH29" s="15">
        <f t="shared" si="24"/>
        <v>9.6742111562154598</v>
      </c>
      <c r="AI29" s="15">
        <f t="shared" si="25"/>
        <v>-223.08804054263723</v>
      </c>
      <c r="AJ29" s="15">
        <f t="shared" si="44"/>
        <v>7406.2826114708459</v>
      </c>
      <c r="AK29" s="16">
        <f t="shared" si="26"/>
        <v>-223.08804054263723</v>
      </c>
      <c r="AL29" s="17">
        <f t="shared" si="9"/>
        <v>-0.61685702205099135</v>
      </c>
      <c r="AM29" s="17">
        <f t="shared" si="45"/>
        <v>87.505574699519187</v>
      </c>
      <c r="AN29" s="16">
        <f t="shared" si="27"/>
        <v>33861.89627956535</v>
      </c>
      <c r="AO29" s="16">
        <f t="shared" si="28"/>
        <v>846.54740698913383</v>
      </c>
      <c r="AP29" s="16">
        <f t="shared" si="46"/>
        <v>10109.823794593247</v>
      </c>
      <c r="AQ29" s="16">
        <f t="shared" si="29"/>
        <v>237.03327395695749</v>
      </c>
      <c r="AR29" s="16">
        <f t="shared" si="30"/>
        <v>33861.89627956535</v>
      </c>
      <c r="AS29" s="16">
        <f t="shared" si="31"/>
        <v>23752.072484972101</v>
      </c>
      <c r="AT29" s="15">
        <f t="shared" si="32"/>
        <v>16345.789873501255</v>
      </c>
      <c r="AU29" s="16">
        <f t="shared" si="33"/>
        <v>4576.8211645803522</v>
      </c>
      <c r="AV29" s="16">
        <f t="shared" si="34"/>
        <v>29285.075114984997</v>
      </c>
    </row>
    <row r="30" spans="1:48" x14ac:dyDescent="0.25">
      <c r="A30" s="1">
        <v>21</v>
      </c>
      <c r="B30" s="3">
        <f t="shared" si="35"/>
        <v>0</v>
      </c>
      <c r="C30" s="8">
        <f t="shared" si="10"/>
        <v>386.96844624861836</v>
      </c>
      <c r="D30" s="18">
        <f t="shared" si="0"/>
        <v>414.0562374860217</v>
      </c>
      <c r="E30" s="8">
        <f t="shared" si="1"/>
        <v>0</v>
      </c>
      <c r="F30" s="8">
        <f t="shared" si="36"/>
        <v>10000</v>
      </c>
      <c r="G30" s="8">
        <f t="shared" si="2"/>
        <v>0</v>
      </c>
      <c r="H30" s="19">
        <f t="shared" si="11"/>
        <v>0</v>
      </c>
      <c r="I30" s="7">
        <f t="shared" si="37"/>
        <v>100</v>
      </c>
      <c r="J30" s="8">
        <f t="shared" si="3"/>
        <v>41405.623748602171</v>
      </c>
      <c r="K30" s="8">
        <f t="shared" si="12"/>
        <v>41405.623748602171</v>
      </c>
      <c r="L30" s="8">
        <f t="shared" si="4"/>
        <v>31405.623748602171</v>
      </c>
      <c r="M30" s="8">
        <f t="shared" si="13"/>
        <v>8793.5746496086085</v>
      </c>
      <c r="N30" s="8">
        <f t="shared" si="14"/>
        <v>32612.049098993564</v>
      </c>
      <c r="O30" s="5">
        <f t="shared" si="38"/>
        <v>233.22111518756941</v>
      </c>
      <c r="P30" s="13">
        <f t="shared" si="15"/>
        <v>249.54659325069929</v>
      </c>
      <c r="Q30" s="13">
        <f t="shared" si="16"/>
        <v>6.2386648312674824</v>
      </c>
      <c r="R30" s="13">
        <f t="shared" si="17"/>
        <v>243.30792841943182</v>
      </c>
      <c r="S30" s="13">
        <f t="shared" si="39"/>
        <v>0</v>
      </c>
      <c r="T30" s="13">
        <f t="shared" si="40"/>
        <v>10000</v>
      </c>
      <c r="U30" s="5">
        <f t="shared" si="18"/>
        <v>0</v>
      </c>
      <c r="V30" s="6">
        <f t="shared" si="5"/>
        <v>0</v>
      </c>
      <c r="W30" s="5">
        <f t="shared" si="41"/>
        <v>899.46508540002424</v>
      </c>
      <c r="X30" s="5">
        <f t="shared" si="6"/>
        <v>251.85022391200681</v>
      </c>
      <c r="Y30" s="6">
        <f t="shared" si="7"/>
        <v>2.661708830020582</v>
      </c>
      <c r="Z30" s="6">
        <f t="shared" si="42"/>
        <v>146.8376037894688</v>
      </c>
      <c r="AA30" s="13">
        <f t="shared" si="19"/>
        <v>35726.753192088967</v>
      </c>
      <c r="AB30" s="13">
        <f t="shared" si="20"/>
        <v>35726.753192088967</v>
      </c>
      <c r="AC30" s="13">
        <f t="shared" si="8"/>
        <v>25726.753192088967</v>
      </c>
      <c r="AD30" s="13">
        <f t="shared" si="21"/>
        <v>7203.4908937849113</v>
      </c>
      <c r="AE30" s="13">
        <f t="shared" si="22"/>
        <v>28523.262298304056</v>
      </c>
      <c r="AF30" s="16">
        <f t="shared" si="43"/>
        <v>386.96844624861836</v>
      </c>
      <c r="AG30" s="15">
        <f t="shared" si="23"/>
        <v>414.0562374860217</v>
      </c>
      <c r="AH30" s="15">
        <f t="shared" si="24"/>
        <v>10.351405937150544</v>
      </c>
      <c r="AI30" s="15">
        <f t="shared" si="25"/>
        <v>-237.03327395695749</v>
      </c>
      <c r="AJ30" s="15">
        <f t="shared" si="44"/>
        <v>7169.2493375138883</v>
      </c>
      <c r="AK30" s="16">
        <f t="shared" si="26"/>
        <v>-237.03327395695749</v>
      </c>
      <c r="AL30" s="17">
        <f t="shared" si="9"/>
        <v>-0.61253902289663442</v>
      </c>
      <c r="AM30" s="17">
        <f t="shared" si="45"/>
        <v>86.893035676622546</v>
      </c>
      <c r="AN30" s="16">
        <f t="shared" si="27"/>
        <v>35978.60341600098</v>
      </c>
      <c r="AO30" s="16">
        <f t="shared" si="28"/>
        <v>899.46508540002458</v>
      </c>
      <c r="AP30" s="16">
        <f t="shared" si="46"/>
        <v>11009.288879993272</v>
      </c>
      <c r="AQ30" s="16">
        <f t="shared" si="29"/>
        <v>251.8502239120069</v>
      </c>
      <c r="AR30" s="16">
        <f t="shared" si="30"/>
        <v>35978.60341600098</v>
      </c>
      <c r="AS30" s="16">
        <f t="shared" si="31"/>
        <v>24969.314536007711</v>
      </c>
      <c r="AT30" s="15">
        <f t="shared" si="32"/>
        <v>17800.065198493823</v>
      </c>
      <c r="AU30" s="16">
        <f t="shared" si="33"/>
        <v>4984.0182555782712</v>
      </c>
      <c r="AV30" s="16">
        <f t="shared" si="34"/>
        <v>30994.58516042271</v>
      </c>
    </row>
    <row r="31" spans="1:48" x14ac:dyDescent="0.25">
      <c r="A31" s="1">
        <v>22</v>
      </c>
      <c r="B31" s="3">
        <f t="shared" si="35"/>
        <v>0</v>
      </c>
      <c r="C31" s="8">
        <f t="shared" si="10"/>
        <v>414.0562374860217</v>
      </c>
      <c r="D31" s="18">
        <f t="shared" si="0"/>
        <v>443.04017411004327</v>
      </c>
      <c r="E31" s="8">
        <f t="shared" si="1"/>
        <v>0</v>
      </c>
      <c r="F31" s="8">
        <f t="shared" si="36"/>
        <v>10000</v>
      </c>
      <c r="G31" s="8">
        <f t="shared" si="2"/>
        <v>0</v>
      </c>
      <c r="H31" s="19">
        <f t="shared" si="11"/>
        <v>0</v>
      </c>
      <c r="I31" s="7">
        <f t="shared" si="37"/>
        <v>100</v>
      </c>
      <c r="J31" s="8">
        <f t="shared" si="3"/>
        <v>44304.01741100433</v>
      </c>
      <c r="K31" s="8">
        <f t="shared" si="12"/>
        <v>44304.01741100433</v>
      </c>
      <c r="L31" s="8">
        <f t="shared" si="4"/>
        <v>34304.01741100433</v>
      </c>
      <c r="M31" s="8">
        <f t="shared" si="13"/>
        <v>9605.1248750812138</v>
      </c>
      <c r="N31" s="8">
        <f t="shared" si="14"/>
        <v>34698.892535923114</v>
      </c>
      <c r="O31" s="5">
        <f t="shared" si="38"/>
        <v>243.30792841943182</v>
      </c>
      <c r="P31" s="13">
        <f t="shared" si="15"/>
        <v>260.33948340879203</v>
      </c>
      <c r="Q31" s="13">
        <f t="shared" si="16"/>
        <v>6.5084870852198016</v>
      </c>
      <c r="R31" s="13">
        <f t="shared" si="17"/>
        <v>253.83099632357224</v>
      </c>
      <c r="S31" s="13">
        <f t="shared" si="39"/>
        <v>0</v>
      </c>
      <c r="T31" s="13">
        <f t="shared" si="40"/>
        <v>10000</v>
      </c>
      <c r="U31" s="5">
        <f t="shared" si="18"/>
        <v>0</v>
      </c>
      <c r="V31" s="6">
        <f t="shared" si="5"/>
        <v>0</v>
      </c>
      <c r="W31" s="5">
        <f t="shared" si="41"/>
        <v>955.69064788837989</v>
      </c>
      <c r="X31" s="5">
        <f t="shared" si="6"/>
        <v>267.59338140874638</v>
      </c>
      <c r="Y31" s="6">
        <f t="shared" si="7"/>
        <v>2.7108480699594244</v>
      </c>
      <c r="Z31" s="6">
        <f t="shared" si="42"/>
        <v>149.54845185942821</v>
      </c>
      <c r="AA31" s="13">
        <f t="shared" si="19"/>
        <v>37960.03253412644</v>
      </c>
      <c r="AB31" s="13">
        <f t="shared" si="20"/>
        <v>37960.03253412644</v>
      </c>
      <c r="AC31" s="13">
        <f t="shared" si="8"/>
        <v>27960.03253412644</v>
      </c>
      <c r="AD31" s="13">
        <f t="shared" si="21"/>
        <v>7828.8091095554037</v>
      </c>
      <c r="AE31" s="13">
        <f t="shared" si="22"/>
        <v>30131.223424571035</v>
      </c>
      <c r="AF31" s="16">
        <f t="shared" si="43"/>
        <v>414.0562374860217</v>
      </c>
      <c r="AG31" s="15">
        <f t="shared" si="23"/>
        <v>443.04017411004327</v>
      </c>
      <c r="AH31" s="15">
        <f t="shared" si="24"/>
        <v>11.076004352751083</v>
      </c>
      <c r="AI31" s="15">
        <f t="shared" si="25"/>
        <v>-251.8502239120069</v>
      </c>
      <c r="AJ31" s="15">
        <f t="shared" si="44"/>
        <v>6917.3991136018813</v>
      </c>
      <c r="AK31" s="16">
        <f t="shared" si="26"/>
        <v>-251.8502239120069</v>
      </c>
      <c r="AL31" s="17">
        <f t="shared" si="9"/>
        <v>-0.60825124973635791</v>
      </c>
      <c r="AM31" s="17">
        <f t="shared" si="45"/>
        <v>86.284784426886191</v>
      </c>
      <c r="AN31" s="16">
        <f t="shared" si="27"/>
        <v>38227.625915535209</v>
      </c>
      <c r="AO31" s="16">
        <f t="shared" si="28"/>
        <v>955.69064788838034</v>
      </c>
      <c r="AP31" s="16">
        <f t="shared" si="46"/>
        <v>11964.979527881653</v>
      </c>
      <c r="AQ31" s="16">
        <f t="shared" si="29"/>
        <v>267.5933814087465</v>
      </c>
      <c r="AR31" s="16">
        <f t="shared" si="30"/>
        <v>38227.625915535209</v>
      </c>
      <c r="AS31" s="16">
        <f t="shared" si="31"/>
        <v>26262.646387653556</v>
      </c>
      <c r="AT31" s="15">
        <f t="shared" si="32"/>
        <v>19345.247274051675</v>
      </c>
      <c r="AU31" s="16">
        <f t="shared" si="33"/>
        <v>5416.6692367344695</v>
      </c>
      <c r="AV31" s="16">
        <f t="shared" si="34"/>
        <v>32810.956678800736</v>
      </c>
    </row>
    <row r="32" spans="1:48" x14ac:dyDescent="0.25">
      <c r="A32" s="1">
        <v>23</v>
      </c>
      <c r="B32" s="3">
        <f t="shared" si="35"/>
        <v>0</v>
      </c>
      <c r="C32" s="8">
        <f t="shared" si="10"/>
        <v>443.04017411004327</v>
      </c>
      <c r="D32" s="18">
        <f t="shared" si="0"/>
        <v>474.05298629774632</v>
      </c>
      <c r="E32" s="8">
        <f t="shared" si="1"/>
        <v>0</v>
      </c>
      <c r="F32" s="8">
        <f t="shared" si="36"/>
        <v>10000</v>
      </c>
      <c r="G32" s="8">
        <f t="shared" si="2"/>
        <v>0</v>
      </c>
      <c r="H32" s="19">
        <f t="shared" si="11"/>
        <v>0</v>
      </c>
      <c r="I32" s="7">
        <f t="shared" si="37"/>
        <v>100</v>
      </c>
      <c r="J32" s="8">
        <f t="shared" si="3"/>
        <v>47405.298629774632</v>
      </c>
      <c r="K32" s="8">
        <f t="shared" si="12"/>
        <v>47405.298629774632</v>
      </c>
      <c r="L32" s="8">
        <f t="shared" si="4"/>
        <v>37405.298629774632</v>
      </c>
      <c r="M32" s="8">
        <f t="shared" si="13"/>
        <v>10473.483616336898</v>
      </c>
      <c r="N32" s="8">
        <f t="shared" si="14"/>
        <v>36931.815013437736</v>
      </c>
      <c r="O32" s="5">
        <f t="shared" si="38"/>
        <v>253.83099632357224</v>
      </c>
      <c r="P32" s="13">
        <f t="shared" si="15"/>
        <v>271.59916606622232</v>
      </c>
      <c r="Q32" s="13">
        <f t="shared" si="16"/>
        <v>6.7899791516555581</v>
      </c>
      <c r="R32" s="13">
        <f t="shared" si="17"/>
        <v>264.80918691456679</v>
      </c>
      <c r="S32" s="13">
        <f t="shared" si="39"/>
        <v>0</v>
      </c>
      <c r="T32" s="13">
        <f t="shared" si="40"/>
        <v>10000</v>
      </c>
      <c r="U32" s="5">
        <f t="shared" si="18"/>
        <v>0</v>
      </c>
      <c r="V32" s="6">
        <f t="shared" si="5"/>
        <v>0</v>
      </c>
      <c r="W32" s="5">
        <f t="shared" si="41"/>
        <v>1015.4308702878825</v>
      </c>
      <c r="X32" s="5">
        <f t="shared" si="6"/>
        <v>284.32064368060713</v>
      </c>
      <c r="Y32" s="6">
        <f t="shared" si="7"/>
        <v>2.7608944958663666</v>
      </c>
      <c r="Z32" s="6">
        <f t="shared" si="42"/>
        <v>152.30934635529457</v>
      </c>
      <c r="AA32" s="13">
        <f t="shared" si="19"/>
        <v>40332.914167834693</v>
      </c>
      <c r="AB32" s="13">
        <f t="shared" si="20"/>
        <v>40332.914167834693</v>
      </c>
      <c r="AC32" s="13">
        <f t="shared" si="8"/>
        <v>30332.914167834693</v>
      </c>
      <c r="AD32" s="13">
        <f t="shared" si="21"/>
        <v>8493.2159669937155</v>
      </c>
      <c r="AE32" s="13">
        <f t="shared" si="22"/>
        <v>31839.698200840976</v>
      </c>
      <c r="AF32" s="16">
        <f t="shared" si="43"/>
        <v>443.04017411004327</v>
      </c>
      <c r="AG32" s="15">
        <f t="shared" si="23"/>
        <v>474.05298629774632</v>
      </c>
      <c r="AH32" s="15">
        <f t="shared" si="24"/>
        <v>11.851324657443659</v>
      </c>
      <c r="AI32" s="15">
        <f t="shared" si="25"/>
        <v>-267.5933814087465</v>
      </c>
      <c r="AJ32" s="15">
        <f t="shared" si="44"/>
        <v>6649.8057321931346</v>
      </c>
      <c r="AK32" s="16">
        <f t="shared" si="26"/>
        <v>-267.5933814087465</v>
      </c>
      <c r="AL32" s="17">
        <f t="shared" si="9"/>
        <v>-0.60399349098820343</v>
      </c>
      <c r="AM32" s="17">
        <f t="shared" si="45"/>
        <v>85.680790935897988</v>
      </c>
      <c r="AN32" s="16">
        <f t="shared" si="27"/>
        <v>40617.234811515315</v>
      </c>
      <c r="AO32" s="16">
        <f t="shared" si="28"/>
        <v>1015.430870287883</v>
      </c>
      <c r="AP32" s="16">
        <f t="shared" si="46"/>
        <v>12980.410398169535</v>
      </c>
      <c r="AQ32" s="16">
        <f t="shared" si="29"/>
        <v>284.32064368060725</v>
      </c>
      <c r="AR32" s="16">
        <f t="shared" si="30"/>
        <v>40617.234811515315</v>
      </c>
      <c r="AS32" s="16">
        <f t="shared" si="31"/>
        <v>27636.824413345777</v>
      </c>
      <c r="AT32" s="15">
        <f t="shared" si="32"/>
        <v>20987.018681152644</v>
      </c>
      <c r="AU32" s="16">
        <f t="shared" si="33"/>
        <v>5876.3652307227412</v>
      </c>
      <c r="AV32" s="16">
        <f t="shared" si="34"/>
        <v>34740.869580792576</v>
      </c>
    </row>
    <row r="33" spans="1:48" x14ac:dyDescent="0.25">
      <c r="A33" s="1">
        <v>24</v>
      </c>
      <c r="B33" s="3">
        <f t="shared" si="35"/>
        <v>0</v>
      </c>
      <c r="C33" s="8">
        <f t="shared" si="10"/>
        <v>474.05298629774632</v>
      </c>
      <c r="D33" s="18">
        <f t="shared" si="0"/>
        <v>507.23669533858856</v>
      </c>
      <c r="E33" s="8">
        <f t="shared" si="1"/>
        <v>0</v>
      </c>
      <c r="F33" s="8">
        <f t="shared" si="36"/>
        <v>10000</v>
      </c>
      <c r="G33" s="8">
        <f t="shared" si="2"/>
        <v>0</v>
      </c>
      <c r="H33" s="19">
        <f t="shared" si="11"/>
        <v>0</v>
      </c>
      <c r="I33" s="7">
        <f t="shared" si="37"/>
        <v>100</v>
      </c>
      <c r="J33" s="8">
        <f t="shared" si="3"/>
        <v>50723.669533858854</v>
      </c>
      <c r="K33" s="8">
        <f t="shared" si="12"/>
        <v>50723.669533858854</v>
      </c>
      <c r="L33" s="8">
        <f t="shared" si="4"/>
        <v>40723.669533858854</v>
      </c>
      <c r="M33" s="8">
        <f t="shared" si="13"/>
        <v>11402.62746948048</v>
      </c>
      <c r="N33" s="8">
        <f t="shared" si="14"/>
        <v>39321.042064378373</v>
      </c>
      <c r="O33" s="5">
        <f t="shared" si="38"/>
        <v>264.80918691456679</v>
      </c>
      <c r="P33" s="13">
        <f t="shared" si="15"/>
        <v>283.34582999858651</v>
      </c>
      <c r="Q33" s="13">
        <f t="shared" si="16"/>
        <v>7.0836457499646635</v>
      </c>
      <c r="R33" s="13">
        <f t="shared" si="17"/>
        <v>276.26218424862185</v>
      </c>
      <c r="S33" s="13">
        <f t="shared" si="39"/>
        <v>0</v>
      </c>
      <c r="T33" s="13">
        <f t="shared" si="40"/>
        <v>10000</v>
      </c>
      <c r="U33" s="5">
        <f t="shared" si="18"/>
        <v>0</v>
      </c>
      <c r="V33" s="6">
        <f t="shared" si="5"/>
        <v>0</v>
      </c>
      <c r="W33" s="5">
        <f t="shared" si="41"/>
        <v>1078.9054539895783</v>
      </c>
      <c r="X33" s="5">
        <f t="shared" si="6"/>
        <v>302.09352711708198</v>
      </c>
      <c r="Y33" s="6">
        <f t="shared" si="7"/>
        <v>2.8118648557900539</v>
      </c>
      <c r="Z33" s="6">
        <f t="shared" si="42"/>
        <v>155.12121121108461</v>
      </c>
      <c r="AA33" s="13">
        <f t="shared" si="19"/>
        <v>42854.124632466046</v>
      </c>
      <c r="AB33" s="13">
        <f t="shared" si="20"/>
        <v>42854.124632466046</v>
      </c>
      <c r="AC33" s="13">
        <f t="shared" si="8"/>
        <v>32854.124632466046</v>
      </c>
      <c r="AD33" s="13">
        <f t="shared" si="21"/>
        <v>9199.1548970904933</v>
      </c>
      <c r="AE33" s="13">
        <f t="shared" si="22"/>
        <v>33654.969735375555</v>
      </c>
      <c r="AF33" s="16">
        <f t="shared" si="43"/>
        <v>474.05298629774632</v>
      </c>
      <c r="AG33" s="15">
        <f t="shared" si="23"/>
        <v>507.23669533858856</v>
      </c>
      <c r="AH33" s="15">
        <f t="shared" si="24"/>
        <v>12.680917383464715</v>
      </c>
      <c r="AI33" s="15">
        <f t="shared" si="25"/>
        <v>-284.32064368060725</v>
      </c>
      <c r="AJ33" s="15">
        <f t="shared" si="44"/>
        <v>6365.485088512527</v>
      </c>
      <c r="AK33" s="16">
        <f t="shared" si="26"/>
        <v>-284.32064368060725</v>
      </c>
      <c r="AL33" s="17">
        <f t="shared" si="9"/>
        <v>-0.59976553655128595</v>
      </c>
      <c r="AM33" s="17">
        <f t="shared" si="45"/>
        <v>85.0810253993467</v>
      </c>
      <c r="AN33" s="16">
        <f t="shared" si="27"/>
        <v>43156.218159583135</v>
      </c>
      <c r="AO33" s="16">
        <f t="shared" si="28"/>
        <v>1078.9054539895785</v>
      </c>
      <c r="AP33" s="16">
        <f t="shared" si="46"/>
        <v>14059.315852159114</v>
      </c>
      <c r="AQ33" s="16">
        <f t="shared" si="29"/>
        <v>302.09352711708203</v>
      </c>
      <c r="AR33" s="16">
        <f t="shared" si="30"/>
        <v>43156.218159583135</v>
      </c>
      <c r="AS33" s="16">
        <f t="shared" si="31"/>
        <v>29096.902307424021</v>
      </c>
      <c r="AT33" s="15">
        <f t="shared" si="32"/>
        <v>22731.417218911494</v>
      </c>
      <c r="AU33" s="16">
        <f t="shared" si="33"/>
        <v>6364.7968212952192</v>
      </c>
      <c r="AV33" s="16">
        <f t="shared" si="34"/>
        <v>36791.421338287917</v>
      </c>
    </row>
    <row r="34" spans="1:48" x14ac:dyDescent="0.25">
      <c r="A34" s="1">
        <v>25</v>
      </c>
      <c r="B34" s="3">
        <f t="shared" si="35"/>
        <v>0</v>
      </c>
      <c r="C34" s="8">
        <f t="shared" si="10"/>
        <v>507.23669533858856</v>
      </c>
      <c r="D34" s="18">
        <f t="shared" si="0"/>
        <v>542.74326401228984</v>
      </c>
      <c r="E34" s="8">
        <f t="shared" si="1"/>
        <v>0</v>
      </c>
      <c r="F34" s="8">
        <f t="shared" si="36"/>
        <v>10000</v>
      </c>
      <c r="G34" s="8">
        <f t="shared" si="2"/>
        <v>0</v>
      </c>
      <c r="H34" s="19">
        <f t="shared" si="11"/>
        <v>0</v>
      </c>
      <c r="I34" s="7">
        <f t="shared" si="37"/>
        <v>100</v>
      </c>
      <c r="J34" s="8">
        <f t="shared" si="3"/>
        <v>54274.326401228987</v>
      </c>
      <c r="K34" s="8">
        <f t="shared" si="12"/>
        <v>54274.326401228987</v>
      </c>
      <c r="L34" s="8">
        <f t="shared" si="4"/>
        <v>44274.326401228987</v>
      </c>
      <c r="M34" s="8">
        <f t="shared" si="13"/>
        <v>12396.811392344118</v>
      </c>
      <c r="N34" s="8">
        <f t="shared" si="14"/>
        <v>41877.515008884868</v>
      </c>
      <c r="O34" s="5">
        <f t="shared" si="38"/>
        <v>276.26218424862185</v>
      </c>
      <c r="P34" s="13">
        <f t="shared" si="15"/>
        <v>295.60053714602537</v>
      </c>
      <c r="Q34" s="13">
        <f t="shared" si="16"/>
        <v>7.3900134286506347</v>
      </c>
      <c r="R34" s="13">
        <f t="shared" si="17"/>
        <v>288.21052371737471</v>
      </c>
      <c r="S34" s="13">
        <f t="shared" si="39"/>
        <v>0</v>
      </c>
      <c r="T34" s="13">
        <f t="shared" si="40"/>
        <v>10000</v>
      </c>
      <c r="U34" s="5">
        <f t="shared" si="18"/>
        <v>0</v>
      </c>
      <c r="V34" s="6">
        <f t="shared" si="5"/>
        <v>0</v>
      </c>
      <c r="W34" s="5">
        <f t="shared" si="41"/>
        <v>1146.3478339184667</v>
      </c>
      <c r="X34" s="5">
        <f t="shared" si="6"/>
        <v>320.97739349717068</v>
      </c>
      <c r="Y34" s="6">
        <f t="shared" si="7"/>
        <v>2.8637762069738701</v>
      </c>
      <c r="Z34" s="6">
        <f t="shared" si="42"/>
        <v>157.98498741805849</v>
      </c>
      <c r="AA34" s="13">
        <f t="shared" si="19"/>
        <v>45532.935963241493</v>
      </c>
      <c r="AB34" s="13">
        <f t="shared" si="20"/>
        <v>45532.935963241493</v>
      </c>
      <c r="AC34" s="13">
        <f t="shared" si="8"/>
        <v>35532.935963241493</v>
      </c>
      <c r="AD34" s="13">
        <f t="shared" si="21"/>
        <v>9949.2220697076191</v>
      </c>
      <c r="AE34" s="13">
        <f t="shared" si="22"/>
        <v>35583.713893533873</v>
      </c>
      <c r="AF34" s="16">
        <f t="shared" si="43"/>
        <v>507.23669533858856</v>
      </c>
      <c r="AG34" s="15">
        <f t="shared" si="23"/>
        <v>542.74326401228984</v>
      </c>
      <c r="AH34" s="15">
        <f t="shared" si="24"/>
        <v>13.568581600307247</v>
      </c>
      <c r="AI34" s="15">
        <f t="shared" si="25"/>
        <v>-302.09352711708203</v>
      </c>
      <c r="AJ34" s="15">
        <f t="shared" si="44"/>
        <v>6063.391561395445</v>
      </c>
      <c r="AK34" s="16">
        <f t="shared" si="26"/>
        <v>-302.09352711708203</v>
      </c>
      <c r="AL34" s="17">
        <f t="shared" si="9"/>
        <v>-0.59556717779542701</v>
      </c>
      <c r="AM34" s="17">
        <f t="shared" si="45"/>
        <v>84.485458221551269</v>
      </c>
      <c r="AN34" s="16">
        <f t="shared" si="27"/>
        <v>45853.913356738682</v>
      </c>
      <c r="AO34" s="16">
        <f t="shared" si="28"/>
        <v>1146.3478339184671</v>
      </c>
      <c r="AP34" s="16">
        <f t="shared" si="46"/>
        <v>15205.663686077582</v>
      </c>
      <c r="AQ34" s="16">
        <f t="shared" si="29"/>
        <v>320.97739349717085</v>
      </c>
      <c r="AR34" s="16">
        <f t="shared" si="30"/>
        <v>45853.913356738682</v>
      </c>
      <c r="AS34" s="16">
        <f t="shared" si="31"/>
        <v>30648.249670661098</v>
      </c>
      <c r="AT34" s="15">
        <f t="shared" si="32"/>
        <v>24584.858109265653</v>
      </c>
      <c r="AU34" s="16">
        <f t="shared" si="33"/>
        <v>6883.7602705943837</v>
      </c>
      <c r="AV34" s="16">
        <f t="shared" si="34"/>
        <v>38970.153086144295</v>
      </c>
    </row>
    <row r="35" spans="1:48" x14ac:dyDescent="0.25">
      <c r="A35" s="1">
        <v>26</v>
      </c>
      <c r="B35" s="3">
        <f t="shared" si="35"/>
        <v>0</v>
      </c>
      <c r="C35" s="8">
        <f t="shared" si="10"/>
        <v>542.74326401228984</v>
      </c>
      <c r="D35" s="18">
        <f t="shared" si="0"/>
        <v>580.73529249315015</v>
      </c>
      <c r="E35" s="8">
        <f t="shared" si="1"/>
        <v>0</v>
      </c>
      <c r="F35" s="8">
        <f t="shared" si="36"/>
        <v>10000</v>
      </c>
      <c r="G35" s="8">
        <f t="shared" si="2"/>
        <v>0</v>
      </c>
      <c r="H35" s="19">
        <f t="shared" si="11"/>
        <v>0</v>
      </c>
      <c r="I35" s="7">
        <f t="shared" si="37"/>
        <v>100</v>
      </c>
      <c r="J35" s="8">
        <f t="shared" si="3"/>
        <v>58073.529249315019</v>
      </c>
      <c r="K35" s="8">
        <f t="shared" si="12"/>
        <v>58073.529249315019</v>
      </c>
      <c r="L35" s="8">
        <f t="shared" si="4"/>
        <v>48073.529249315019</v>
      </c>
      <c r="M35" s="8">
        <f t="shared" si="13"/>
        <v>13460.588189808206</v>
      </c>
      <c r="N35" s="8">
        <f t="shared" si="14"/>
        <v>44612.941059506811</v>
      </c>
      <c r="O35" s="5">
        <f t="shared" si="38"/>
        <v>288.21052371737471</v>
      </c>
      <c r="P35" s="13">
        <f t="shared" si="15"/>
        <v>308.38526037759095</v>
      </c>
      <c r="Q35" s="13">
        <f t="shared" si="16"/>
        <v>7.7096315094397738</v>
      </c>
      <c r="R35" s="13">
        <f t="shared" si="17"/>
        <v>300.67562886815119</v>
      </c>
      <c r="S35" s="13">
        <f t="shared" si="39"/>
        <v>0</v>
      </c>
      <c r="T35" s="13">
        <f t="shared" si="40"/>
        <v>10000</v>
      </c>
      <c r="U35" s="5">
        <f t="shared" si="18"/>
        <v>0</v>
      </c>
      <c r="V35" s="6">
        <f t="shared" si="5"/>
        <v>0</v>
      </c>
      <c r="W35" s="5">
        <f t="shared" si="41"/>
        <v>1218.00603701671</v>
      </c>
      <c r="X35" s="5">
        <f t="shared" si="6"/>
        <v>341.04169036467886</v>
      </c>
      <c r="Y35" s="6">
        <f t="shared" si="7"/>
        <v>2.9166459215641565</v>
      </c>
      <c r="Z35" s="6">
        <f t="shared" si="42"/>
        <v>160.90163333962266</v>
      </c>
      <c r="AA35" s="13">
        <f t="shared" si="19"/>
        <v>48379.199790303726</v>
      </c>
      <c r="AB35" s="13">
        <f t="shared" si="20"/>
        <v>48379.199790303726</v>
      </c>
      <c r="AC35" s="13">
        <f t="shared" si="8"/>
        <v>38379.199790303726</v>
      </c>
      <c r="AD35" s="13">
        <f t="shared" si="21"/>
        <v>10746.175941285044</v>
      </c>
      <c r="AE35" s="13">
        <f t="shared" si="22"/>
        <v>37633.023849018682</v>
      </c>
      <c r="AF35" s="16">
        <f t="shared" si="43"/>
        <v>542.74326401228984</v>
      </c>
      <c r="AG35" s="15">
        <f t="shared" si="23"/>
        <v>580.73529249315015</v>
      </c>
      <c r="AH35" s="15">
        <f t="shared" si="24"/>
        <v>14.518382312328754</v>
      </c>
      <c r="AI35" s="15">
        <f t="shared" si="25"/>
        <v>-320.97739349717085</v>
      </c>
      <c r="AJ35" s="15">
        <f t="shared" si="44"/>
        <v>5742.4141678982742</v>
      </c>
      <c r="AK35" s="16">
        <f t="shared" si="26"/>
        <v>-320.97739349717085</v>
      </c>
      <c r="AL35" s="17">
        <f t="shared" si="9"/>
        <v>-0.59139820755085903</v>
      </c>
      <c r="AM35" s="17">
        <f t="shared" si="45"/>
        <v>83.894060014000416</v>
      </c>
      <c r="AN35" s="16">
        <f t="shared" si="27"/>
        <v>48720.241480668425</v>
      </c>
      <c r="AO35" s="16">
        <f t="shared" si="28"/>
        <v>1218.0060370167107</v>
      </c>
      <c r="AP35" s="16">
        <f t="shared" si="46"/>
        <v>16423.669723094292</v>
      </c>
      <c r="AQ35" s="16">
        <f t="shared" si="29"/>
        <v>341.04169036467903</v>
      </c>
      <c r="AR35" s="16">
        <f t="shared" si="30"/>
        <v>48720.241480668425</v>
      </c>
      <c r="AS35" s="16">
        <f t="shared" si="31"/>
        <v>32296.571757574133</v>
      </c>
      <c r="AT35" s="15">
        <f t="shared" si="32"/>
        <v>26554.157589675859</v>
      </c>
      <c r="AU35" s="16">
        <f t="shared" si="33"/>
        <v>7435.1641251092415</v>
      </c>
      <c r="AV35" s="16">
        <f t="shared" si="34"/>
        <v>41285.07735555918</v>
      </c>
    </row>
    <row r="36" spans="1:48" x14ac:dyDescent="0.25">
      <c r="A36" s="1">
        <v>27</v>
      </c>
      <c r="B36" s="3">
        <f t="shared" si="35"/>
        <v>0</v>
      </c>
      <c r="C36" s="8">
        <f t="shared" si="10"/>
        <v>580.73529249315015</v>
      </c>
      <c r="D36" s="18">
        <f t="shared" si="0"/>
        <v>621.38676296767073</v>
      </c>
      <c r="E36" s="8">
        <f t="shared" si="1"/>
        <v>0</v>
      </c>
      <c r="F36" s="8">
        <f t="shared" si="36"/>
        <v>10000</v>
      </c>
      <c r="G36" s="8">
        <f t="shared" si="2"/>
        <v>0</v>
      </c>
      <c r="H36" s="19">
        <f t="shared" si="11"/>
        <v>0</v>
      </c>
      <c r="I36" s="7">
        <f t="shared" si="37"/>
        <v>100</v>
      </c>
      <c r="J36" s="8">
        <f t="shared" si="3"/>
        <v>62138.676296767073</v>
      </c>
      <c r="K36" s="8">
        <f t="shared" si="12"/>
        <v>62138.676296767073</v>
      </c>
      <c r="L36" s="8">
        <f t="shared" si="4"/>
        <v>52138.676296767073</v>
      </c>
      <c r="M36" s="8">
        <f t="shared" si="13"/>
        <v>14598.829363094781</v>
      </c>
      <c r="N36" s="8">
        <f t="shared" si="14"/>
        <v>47539.846933672292</v>
      </c>
      <c r="O36" s="5">
        <f t="shared" si="38"/>
        <v>300.67562886815119</v>
      </c>
      <c r="P36" s="13">
        <f t="shared" si="15"/>
        <v>321.7229228889218</v>
      </c>
      <c r="Q36" s="13">
        <f t="shared" si="16"/>
        <v>8.043073072223045</v>
      </c>
      <c r="R36" s="13">
        <f t="shared" si="17"/>
        <v>313.67984981669878</v>
      </c>
      <c r="S36" s="13">
        <f t="shared" si="39"/>
        <v>0</v>
      </c>
      <c r="T36" s="13">
        <f t="shared" si="40"/>
        <v>10000</v>
      </c>
      <c r="U36" s="5">
        <f t="shared" si="18"/>
        <v>0</v>
      </c>
      <c r="V36" s="6">
        <f t="shared" si="5"/>
        <v>0</v>
      </c>
      <c r="W36" s="5">
        <f t="shared" si="41"/>
        <v>1294.1435943906247</v>
      </c>
      <c r="X36" s="5">
        <f t="shared" si="6"/>
        <v>362.36020642937495</v>
      </c>
      <c r="Y36" s="6">
        <f t="shared" si="7"/>
        <v>2.9704916924238023</v>
      </c>
      <c r="Z36" s="6">
        <f t="shared" si="42"/>
        <v>163.87212503204645</v>
      </c>
      <c r="AA36" s="13">
        <f t="shared" si="19"/>
        <v>51403.383569195619</v>
      </c>
      <c r="AB36" s="13">
        <f t="shared" si="20"/>
        <v>51403.383569195619</v>
      </c>
      <c r="AC36" s="13">
        <f t="shared" si="8"/>
        <v>41403.383569195619</v>
      </c>
      <c r="AD36" s="13">
        <f t="shared" si="21"/>
        <v>11592.947399374774</v>
      </c>
      <c r="AE36" s="13">
        <f t="shared" si="22"/>
        <v>39810.436169820845</v>
      </c>
      <c r="AF36" s="16">
        <f t="shared" si="43"/>
        <v>580.73529249315015</v>
      </c>
      <c r="AG36" s="15">
        <f t="shared" si="23"/>
        <v>621.38676296767073</v>
      </c>
      <c r="AH36" s="15">
        <f t="shared" si="24"/>
        <v>15.534669074191768</v>
      </c>
      <c r="AI36" s="15">
        <f t="shared" si="25"/>
        <v>-341.04169036467903</v>
      </c>
      <c r="AJ36" s="15">
        <f t="shared" si="44"/>
        <v>5401.372477533595</v>
      </c>
      <c r="AK36" s="16">
        <f t="shared" si="26"/>
        <v>-341.04169036467903</v>
      </c>
      <c r="AL36" s="17">
        <f t="shared" si="9"/>
        <v>-0.587258420098003</v>
      </c>
      <c r="AM36" s="17">
        <f t="shared" si="45"/>
        <v>83.306801593902406</v>
      </c>
      <c r="AN36" s="16">
        <f t="shared" si="27"/>
        <v>51765.743775625007</v>
      </c>
      <c r="AO36" s="16">
        <f t="shared" si="28"/>
        <v>1294.1435943906251</v>
      </c>
      <c r="AP36" s="16">
        <f t="shared" si="46"/>
        <v>17717.813317484917</v>
      </c>
      <c r="AQ36" s="16">
        <f t="shared" si="29"/>
        <v>362.36020642937507</v>
      </c>
      <c r="AR36" s="16">
        <f t="shared" si="30"/>
        <v>51765.743775625007</v>
      </c>
      <c r="AS36" s="16">
        <f t="shared" si="31"/>
        <v>34047.930458140094</v>
      </c>
      <c r="AT36" s="15">
        <f t="shared" si="32"/>
        <v>28646.5579806065</v>
      </c>
      <c r="AU36" s="16">
        <f t="shared" si="33"/>
        <v>8021.0362345698204</v>
      </c>
      <c r="AV36" s="16">
        <f t="shared" si="34"/>
        <v>43744.707541055184</v>
      </c>
    </row>
    <row r="37" spans="1:48" x14ac:dyDescent="0.25">
      <c r="A37" s="1">
        <v>28</v>
      </c>
      <c r="B37" s="3">
        <f t="shared" si="35"/>
        <v>0</v>
      </c>
      <c r="C37" s="8">
        <f t="shared" si="10"/>
        <v>621.38676296767073</v>
      </c>
      <c r="D37" s="18">
        <f t="shared" si="0"/>
        <v>664.88383637540767</v>
      </c>
      <c r="E37" s="8">
        <f t="shared" si="1"/>
        <v>0</v>
      </c>
      <c r="F37" s="8">
        <f t="shared" si="36"/>
        <v>10000</v>
      </c>
      <c r="G37" s="8">
        <f t="shared" si="2"/>
        <v>0</v>
      </c>
      <c r="H37" s="19">
        <f t="shared" si="11"/>
        <v>0</v>
      </c>
      <c r="I37" s="7">
        <f t="shared" si="37"/>
        <v>100</v>
      </c>
      <c r="J37" s="8">
        <f t="shared" si="3"/>
        <v>66488.38363754077</v>
      </c>
      <c r="K37" s="8">
        <f t="shared" si="12"/>
        <v>66488.38363754077</v>
      </c>
      <c r="L37" s="8">
        <f t="shared" si="4"/>
        <v>56488.38363754077</v>
      </c>
      <c r="M37" s="8">
        <f t="shared" si="13"/>
        <v>15816.747418511417</v>
      </c>
      <c r="N37" s="8">
        <f t="shared" si="14"/>
        <v>50671.636219029351</v>
      </c>
      <c r="O37" s="5">
        <f t="shared" si="38"/>
        <v>313.67984981669878</v>
      </c>
      <c r="P37" s="13">
        <f t="shared" si="15"/>
        <v>335.63743930386772</v>
      </c>
      <c r="Q37" s="13">
        <f t="shared" si="16"/>
        <v>8.3909359825966927</v>
      </c>
      <c r="R37" s="13">
        <f t="shared" si="17"/>
        <v>327.24650332127101</v>
      </c>
      <c r="S37" s="13">
        <f t="shared" si="39"/>
        <v>0</v>
      </c>
      <c r="T37" s="13">
        <f t="shared" si="40"/>
        <v>10000</v>
      </c>
      <c r="U37" s="5">
        <f t="shared" si="18"/>
        <v>0</v>
      </c>
      <c r="V37" s="6">
        <f t="shared" si="5"/>
        <v>0</v>
      </c>
      <c r="W37" s="5">
        <f t="shared" si="41"/>
        <v>1375.0405104759827</v>
      </c>
      <c r="X37" s="5">
        <f t="shared" si="6"/>
        <v>385.01134293327522</v>
      </c>
      <c r="Y37" s="6">
        <f t="shared" si="7"/>
        <v>3.0253315390531648</v>
      </c>
      <c r="Z37" s="6">
        <f t="shared" si="42"/>
        <v>166.89745657109961</v>
      </c>
      <c r="AA37" s="13">
        <f t="shared" si="19"/>
        <v>54616.609076106033</v>
      </c>
      <c r="AB37" s="13">
        <f t="shared" si="20"/>
        <v>54616.609076106033</v>
      </c>
      <c r="AC37" s="13">
        <f t="shared" si="8"/>
        <v>44616.609076106033</v>
      </c>
      <c r="AD37" s="13">
        <f t="shared" si="21"/>
        <v>12492.650541309691</v>
      </c>
      <c r="AE37" s="13">
        <f t="shared" si="22"/>
        <v>42123.958534796344</v>
      </c>
      <c r="AF37" s="16">
        <f t="shared" si="43"/>
        <v>621.38676296767073</v>
      </c>
      <c r="AG37" s="15">
        <f t="shared" si="23"/>
        <v>664.88383637540767</v>
      </c>
      <c r="AH37" s="15">
        <f t="shared" si="24"/>
        <v>16.622095909385191</v>
      </c>
      <c r="AI37" s="15">
        <f t="shared" si="25"/>
        <v>-362.36020642937507</v>
      </c>
      <c r="AJ37" s="15">
        <f t="shared" si="44"/>
        <v>5039.0122711042195</v>
      </c>
      <c r="AK37" s="16">
        <f t="shared" si="26"/>
        <v>-362.36020642937507</v>
      </c>
      <c r="AL37" s="17">
        <f t="shared" si="9"/>
        <v>-0.58314761115731684</v>
      </c>
      <c r="AM37" s="17">
        <f t="shared" si="45"/>
        <v>82.723653982745091</v>
      </c>
      <c r="AN37" s="16">
        <f t="shared" si="27"/>
        <v>55001.620419039325</v>
      </c>
      <c r="AO37" s="16">
        <f t="shared" si="28"/>
        <v>1375.0405104759832</v>
      </c>
      <c r="AP37" s="16">
        <f t="shared" si="46"/>
        <v>19092.853827960902</v>
      </c>
      <c r="AQ37" s="16">
        <f t="shared" si="29"/>
        <v>385.01134293327533</v>
      </c>
      <c r="AR37" s="16">
        <f t="shared" si="30"/>
        <v>55001.620419039325</v>
      </c>
      <c r="AS37" s="16">
        <f t="shared" si="31"/>
        <v>35908.766591078427</v>
      </c>
      <c r="AT37" s="15">
        <f t="shared" si="32"/>
        <v>30869.754319974207</v>
      </c>
      <c r="AU37" s="16">
        <f t="shared" si="33"/>
        <v>8643.5312095927784</v>
      </c>
      <c r="AV37" s="16">
        <f t="shared" si="34"/>
        <v>46358.089209446545</v>
      </c>
    </row>
    <row r="38" spans="1:48" x14ac:dyDescent="0.25">
      <c r="A38" s="1">
        <v>29</v>
      </c>
      <c r="B38" s="3">
        <f t="shared" si="35"/>
        <v>0</v>
      </c>
      <c r="C38" s="8">
        <f t="shared" si="10"/>
        <v>664.88383637540767</v>
      </c>
      <c r="D38" s="18">
        <f t="shared" si="0"/>
        <v>711.42570492168625</v>
      </c>
      <c r="E38" s="8">
        <f t="shared" si="1"/>
        <v>0</v>
      </c>
      <c r="F38" s="8">
        <f t="shared" si="36"/>
        <v>10000</v>
      </c>
      <c r="G38" s="8">
        <f t="shared" si="2"/>
        <v>0</v>
      </c>
      <c r="H38" s="19">
        <f t="shared" si="11"/>
        <v>0</v>
      </c>
      <c r="I38" s="7">
        <f t="shared" si="37"/>
        <v>100</v>
      </c>
      <c r="J38" s="8">
        <f t="shared" si="3"/>
        <v>71142.570492168627</v>
      </c>
      <c r="K38" s="8">
        <f t="shared" si="12"/>
        <v>71142.570492168627</v>
      </c>
      <c r="L38" s="8">
        <f t="shared" si="4"/>
        <v>61142.570492168627</v>
      </c>
      <c r="M38" s="8">
        <f t="shared" si="13"/>
        <v>17119.919737807217</v>
      </c>
      <c r="N38" s="8">
        <f t="shared" si="14"/>
        <v>54022.650754361413</v>
      </c>
      <c r="O38" s="5">
        <f t="shared" si="38"/>
        <v>327.24650332127101</v>
      </c>
      <c r="P38" s="13">
        <f t="shared" si="15"/>
        <v>350.15375855375999</v>
      </c>
      <c r="Q38" s="13">
        <f t="shared" si="16"/>
        <v>8.753843963844</v>
      </c>
      <c r="R38" s="13">
        <f t="shared" si="17"/>
        <v>341.39991458991597</v>
      </c>
      <c r="S38" s="13">
        <f t="shared" si="39"/>
        <v>0</v>
      </c>
      <c r="T38" s="13">
        <f t="shared" si="40"/>
        <v>10000</v>
      </c>
      <c r="U38" s="5">
        <f t="shared" si="18"/>
        <v>0</v>
      </c>
      <c r="V38" s="6">
        <f t="shared" si="5"/>
        <v>0</v>
      </c>
      <c r="W38" s="5">
        <f t="shared" si="41"/>
        <v>1460.9942927858365</v>
      </c>
      <c r="X38" s="5">
        <f t="shared" si="6"/>
        <v>409.07840198003424</v>
      </c>
      <c r="Y38" s="6">
        <f t="shared" si="7"/>
        <v>3.0811838136203011</v>
      </c>
      <c r="Z38" s="6">
        <f t="shared" si="42"/>
        <v>169.97864038471991</v>
      </c>
      <c r="AA38" s="13">
        <f t="shared" si="19"/>
        <v>58030.693309453418</v>
      </c>
      <c r="AB38" s="13">
        <f t="shared" si="20"/>
        <v>58030.693309453418</v>
      </c>
      <c r="AC38" s="13">
        <f t="shared" si="8"/>
        <v>48030.693309453418</v>
      </c>
      <c r="AD38" s="13">
        <f t="shared" si="21"/>
        <v>13448.594126646958</v>
      </c>
      <c r="AE38" s="13">
        <f t="shared" si="22"/>
        <v>44582.099182806458</v>
      </c>
      <c r="AF38" s="16">
        <f t="shared" si="43"/>
        <v>664.88383637540767</v>
      </c>
      <c r="AG38" s="15">
        <f t="shared" si="23"/>
        <v>711.42570492168625</v>
      </c>
      <c r="AH38" s="15">
        <f t="shared" si="24"/>
        <v>17.785642623042158</v>
      </c>
      <c r="AI38" s="15">
        <f t="shared" si="25"/>
        <v>-385.01134293327533</v>
      </c>
      <c r="AJ38" s="15">
        <f t="shared" si="44"/>
        <v>4654.0009281709445</v>
      </c>
      <c r="AK38" s="16">
        <f t="shared" si="26"/>
        <v>-385.01134293327533</v>
      </c>
      <c r="AL38" s="17">
        <f t="shared" si="9"/>
        <v>-0.57906557787921564</v>
      </c>
      <c r="AM38" s="17">
        <f t="shared" si="45"/>
        <v>82.144588404865871</v>
      </c>
      <c r="AN38" s="16">
        <f t="shared" si="27"/>
        <v>58439.771711433474</v>
      </c>
      <c r="AO38" s="16">
        <f t="shared" si="28"/>
        <v>1460.9942927858369</v>
      </c>
      <c r="AP38" s="16">
        <f t="shared" si="46"/>
        <v>20553.848120746738</v>
      </c>
      <c r="AQ38" s="16">
        <f t="shared" si="29"/>
        <v>409.07840198003436</v>
      </c>
      <c r="AR38" s="16">
        <f t="shared" si="30"/>
        <v>58439.771711433474</v>
      </c>
      <c r="AS38" s="16">
        <f t="shared" si="31"/>
        <v>37885.92359068674</v>
      </c>
      <c r="AT38" s="15">
        <f t="shared" si="32"/>
        <v>33231.922662515797</v>
      </c>
      <c r="AU38" s="16">
        <f t="shared" si="33"/>
        <v>9304.9383455044244</v>
      </c>
      <c r="AV38" s="16">
        <f t="shared" si="34"/>
        <v>49134.833365929051</v>
      </c>
    </row>
    <row r="39" spans="1:48" x14ac:dyDescent="0.25">
      <c r="A39" s="1">
        <v>30</v>
      </c>
      <c r="B39" s="3">
        <f t="shared" si="35"/>
        <v>0</v>
      </c>
      <c r="C39" s="8">
        <f t="shared" si="10"/>
        <v>711.42570492168625</v>
      </c>
      <c r="D39" s="18">
        <f t="shared" si="0"/>
        <v>761.22550426620433</v>
      </c>
      <c r="E39" s="8">
        <f t="shared" si="1"/>
        <v>0</v>
      </c>
      <c r="F39" s="8">
        <f t="shared" si="36"/>
        <v>10000</v>
      </c>
      <c r="G39" s="8">
        <f t="shared" si="2"/>
        <v>0</v>
      </c>
      <c r="H39" s="19">
        <f t="shared" si="11"/>
        <v>0</v>
      </c>
      <c r="I39" s="7">
        <f t="shared" si="37"/>
        <v>100</v>
      </c>
      <c r="J39" s="8">
        <f t="shared" si="3"/>
        <v>76122.550426620437</v>
      </c>
      <c r="K39" s="8">
        <f t="shared" si="12"/>
        <v>76122.550426620437</v>
      </c>
      <c r="L39" s="8">
        <f t="shared" si="4"/>
        <v>66122.550426620437</v>
      </c>
      <c r="M39" s="8">
        <f t="shared" si="13"/>
        <v>18514.314119453724</v>
      </c>
      <c r="N39" s="8">
        <f t="shared" si="14"/>
        <v>57608.236307166713</v>
      </c>
      <c r="O39" s="5">
        <f t="shared" si="38"/>
        <v>341.39991458991597</v>
      </c>
      <c r="P39" s="13">
        <f t="shared" si="15"/>
        <v>365.29790861121012</v>
      </c>
      <c r="Q39" s="13">
        <f t="shared" si="16"/>
        <v>9.1324477152802537</v>
      </c>
      <c r="R39" s="13">
        <f t="shared" si="17"/>
        <v>356.16546089592987</v>
      </c>
      <c r="S39" s="13">
        <f t="shared" si="39"/>
        <v>0</v>
      </c>
      <c r="T39" s="13">
        <f t="shared" si="40"/>
        <v>10000</v>
      </c>
      <c r="U39" s="5">
        <f t="shared" si="18"/>
        <v>0</v>
      </c>
      <c r="V39" s="6">
        <f t="shared" si="5"/>
        <v>0</v>
      </c>
      <c r="W39" s="5">
        <f t="shared" si="41"/>
        <v>1552.3210460278792</v>
      </c>
      <c r="X39" s="5">
        <f t="shared" si="6"/>
        <v>434.64989288780623</v>
      </c>
      <c r="Y39" s="6">
        <f t="shared" si="7"/>
        <v>3.1380672071025213</v>
      </c>
      <c r="Z39" s="6">
        <f t="shared" si="42"/>
        <v>173.11670759182243</v>
      </c>
      <c r="AA39" s="13">
        <f t="shared" si="19"/>
        <v>61658.191948227359</v>
      </c>
      <c r="AB39" s="13">
        <f t="shared" si="20"/>
        <v>61658.191948227359</v>
      </c>
      <c r="AC39" s="13">
        <f t="shared" si="8"/>
        <v>51658.191948227359</v>
      </c>
      <c r="AD39" s="13">
        <f t="shared" si="21"/>
        <v>14464.293745503663</v>
      </c>
      <c r="AE39" s="13">
        <f t="shared" si="22"/>
        <v>47193.898202723693</v>
      </c>
      <c r="AF39" s="16">
        <f t="shared" si="43"/>
        <v>711.42570492168625</v>
      </c>
      <c r="AG39" s="15">
        <f t="shared" si="23"/>
        <v>761.22550426620433</v>
      </c>
      <c r="AH39" s="15">
        <f t="shared" si="24"/>
        <v>19.030637606655109</v>
      </c>
      <c r="AI39" s="15">
        <f t="shared" si="25"/>
        <v>-409.07840198003436</v>
      </c>
      <c r="AJ39" s="15">
        <f t="shared" si="44"/>
        <v>4244.9225261909105</v>
      </c>
      <c r="AK39" s="16">
        <f t="shared" si="26"/>
        <v>-409.07840198003436</v>
      </c>
      <c r="AL39" s="17">
        <f t="shared" si="9"/>
        <v>-0.57501211883406111</v>
      </c>
      <c r="AM39" s="17">
        <f t="shared" si="45"/>
        <v>81.569576286031804</v>
      </c>
      <c r="AN39" s="16">
        <f t="shared" si="27"/>
        <v>62092.84184111518</v>
      </c>
      <c r="AO39" s="16">
        <f t="shared" si="28"/>
        <v>1552.3210460278797</v>
      </c>
      <c r="AP39" s="16">
        <f t="shared" si="46"/>
        <v>22106.169166774616</v>
      </c>
      <c r="AQ39" s="16">
        <f t="shared" si="29"/>
        <v>434.64989288780635</v>
      </c>
      <c r="AR39" s="16">
        <f t="shared" si="30"/>
        <v>62092.84184111518</v>
      </c>
      <c r="AS39" s="16">
        <f t="shared" si="31"/>
        <v>39986.67267434056</v>
      </c>
      <c r="AT39" s="15">
        <f t="shared" si="32"/>
        <v>35741.750148149651</v>
      </c>
      <c r="AU39" s="16">
        <f t="shared" si="33"/>
        <v>10007.690041481903</v>
      </c>
      <c r="AV39" s="16">
        <f t="shared" si="34"/>
        <v>52085.151799633277</v>
      </c>
    </row>
    <row r="40" spans="1:48" x14ac:dyDescent="0.25">
      <c r="A40" s="1">
        <v>31</v>
      </c>
      <c r="B40" s="3">
        <f t="shared" si="35"/>
        <v>0</v>
      </c>
      <c r="C40" s="8">
        <f t="shared" si="10"/>
        <v>761.22550426620433</v>
      </c>
      <c r="D40" s="18">
        <f t="shared" si="0"/>
        <v>814.51128956483865</v>
      </c>
      <c r="E40" s="8">
        <f t="shared" si="1"/>
        <v>0</v>
      </c>
      <c r="F40" s="8">
        <f t="shared" si="36"/>
        <v>10000</v>
      </c>
      <c r="G40" s="8">
        <f t="shared" si="2"/>
        <v>0</v>
      </c>
      <c r="H40" s="19">
        <f t="shared" si="11"/>
        <v>0</v>
      </c>
      <c r="I40" s="7">
        <f t="shared" si="37"/>
        <v>100</v>
      </c>
      <c r="J40" s="8">
        <f t="shared" si="3"/>
        <v>81451.128956483866</v>
      </c>
      <c r="K40" s="8">
        <f t="shared" si="12"/>
        <v>81451.128956483866</v>
      </c>
      <c r="L40" s="8">
        <f t="shared" si="4"/>
        <v>71451.128956483866</v>
      </c>
      <c r="M40" s="8">
        <f t="shared" si="13"/>
        <v>20006.316107815484</v>
      </c>
      <c r="N40" s="8">
        <f t="shared" si="14"/>
        <v>61444.812848668385</v>
      </c>
      <c r="O40" s="5">
        <f t="shared" si="38"/>
        <v>356.16546089592987</v>
      </c>
      <c r="P40" s="13">
        <f t="shared" si="15"/>
        <v>381.09704315864496</v>
      </c>
      <c r="Q40" s="13">
        <f t="shared" si="16"/>
        <v>9.5274260789661245</v>
      </c>
      <c r="R40" s="13">
        <f t="shared" si="17"/>
        <v>371.56961707967884</v>
      </c>
      <c r="S40" s="13">
        <f t="shared" si="39"/>
        <v>0</v>
      </c>
      <c r="T40" s="13">
        <f t="shared" si="40"/>
        <v>10000</v>
      </c>
      <c r="U40" s="5">
        <f t="shared" si="18"/>
        <v>0</v>
      </c>
      <c r="V40" s="6">
        <f t="shared" si="5"/>
        <v>0</v>
      </c>
      <c r="W40" s="5">
        <f t="shared" si="41"/>
        <v>1649.3566346150819</v>
      </c>
      <c r="X40" s="5">
        <f t="shared" si="6"/>
        <v>461.81985769222297</v>
      </c>
      <c r="Y40" s="6">
        <f t="shared" si="7"/>
        <v>3.1960007555413372</v>
      </c>
      <c r="Z40" s="6">
        <f t="shared" si="42"/>
        <v>176.31270834736378</v>
      </c>
      <c r="AA40" s="13">
        <f t="shared" si="19"/>
        <v>65512.445526911055</v>
      </c>
      <c r="AB40" s="13">
        <f t="shared" si="20"/>
        <v>65512.445526911055</v>
      </c>
      <c r="AC40" s="13">
        <f t="shared" si="8"/>
        <v>55512.445526911055</v>
      </c>
      <c r="AD40" s="13">
        <f t="shared" si="21"/>
        <v>15543.484747535096</v>
      </c>
      <c r="AE40" s="13">
        <f t="shared" si="22"/>
        <v>49968.960779375957</v>
      </c>
      <c r="AF40" s="16">
        <f t="shared" si="43"/>
        <v>761.22550426620433</v>
      </c>
      <c r="AG40" s="15">
        <f t="shared" si="23"/>
        <v>814.51128956483865</v>
      </c>
      <c r="AH40" s="15">
        <f t="shared" si="24"/>
        <v>20.362782239120968</v>
      </c>
      <c r="AI40" s="15">
        <f t="shared" si="25"/>
        <v>-434.64989288780635</v>
      </c>
      <c r="AJ40" s="15">
        <f t="shared" si="44"/>
        <v>3810.2726333031042</v>
      </c>
      <c r="AK40" s="16">
        <f t="shared" si="26"/>
        <v>-434.64989288780635</v>
      </c>
      <c r="AL40" s="17">
        <f t="shared" si="9"/>
        <v>-0.57098703400222273</v>
      </c>
      <c r="AM40" s="17">
        <f t="shared" si="45"/>
        <v>80.998589252029575</v>
      </c>
      <c r="AN40" s="16">
        <f t="shared" si="27"/>
        <v>65974.265384603292</v>
      </c>
      <c r="AO40" s="16">
        <f t="shared" si="28"/>
        <v>1649.3566346150824</v>
      </c>
      <c r="AP40" s="16">
        <f t="shared" si="46"/>
        <v>23755.5258013897</v>
      </c>
      <c r="AQ40" s="16">
        <f t="shared" si="29"/>
        <v>461.81985769222314</v>
      </c>
      <c r="AR40" s="16">
        <f t="shared" si="30"/>
        <v>65974.265384603292</v>
      </c>
      <c r="AS40" s="16">
        <f t="shared" si="31"/>
        <v>42218.739583213595</v>
      </c>
      <c r="AT40" s="15">
        <f t="shared" si="32"/>
        <v>38408.466949910493</v>
      </c>
      <c r="AU40" s="16">
        <f t="shared" si="33"/>
        <v>10754.370745974938</v>
      </c>
      <c r="AV40" s="16">
        <f t="shared" si="34"/>
        <v>55219.89463862835</v>
      </c>
    </row>
    <row r="41" spans="1:48" x14ac:dyDescent="0.25">
      <c r="A41" s="1">
        <v>32</v>
      </c>
      <c r="B41" s="3">
        <f t="shared" si="35"/>
        <v>0</v>
      </c>
      <c r="C41" s="8">
        <f t="shared" si="10"/>
        <v>814.51128956483865</v>
      </c>
      <c r="D41" s="18">
        <f t="shared" si="0"/>
        <v>871.52707983437745</v>
      </c>
      <c r="E41" s="8">
        <f t="shared" si="1"/>
        <v>0</v>
      </c>
      <c r="F41" s="8">
        <f t="shared" si="36"/>
        <v>10000</v>
      </c>
      <c r="G41" s="8">
        <f t="shared" si="2"/>
        <v>0</v>
      </c>
      <c r="H41" s="19">
        <f t="shared" si="11"/>
        <v>0</v>
      </c>
      <c r="I41" s="7">
        <f t="shared" si="37"/>
        <v>100</v>
      </c>
      <c r="J41" s="8">
        <f t="shared" si="3"/>
        <v>87152.707983437751</v>
      </c>
      <c r="K41" s="8">
        <f t="shared" si="12"/>
        <v>87152.707983437751</v>
      </c>
      <c r="L41" s="8">
        <f t="shared" si="4"/>
        <v>77152.707983437751</v>
      </c>
      <c r="M41" s="8">
        <f t="shared" si="13"/>
        <v>21602.758235362573</v>
      </c>
      <c r="N41" s="8">
        <f t="shared" si="14"/>
        <v>65549.949748075174</v>
      </c>
      <c r="O41" s="5">
        <f t="shared" si="38"/>
        <v>371.56961707967884</v>
      </c>
      <c r="P41" s="13">
        <f t="shared" si="15"/>
        <v>397.57949027525638</v>
      </c>
      <c r="Q41" s="13">
        <f t="shared" si="16"/>
        <v>9.9394872568814101</v>
      </c>
      <c r="R41" s="13">
        <f t="shared" si="17"/>
        <v>387.64000301837495</v>
      </c>
      <c r="S41" s="13">
        <f t="shared" si="39"/>
        <v>0</v>
      </c>
      <c r="T41" s="13">
        <f t="shared" si="40"/>
        <v>10000</v>
      </c>
      <c r="U41" s="5">
        <f t="shared" si="18"/>
        <v>0</v>
      </c>
      <c r="V41" s="6">
        <f t="shared" si="5"/>
        <v>0</v>
      </c>
      <c r="W41" s="5">
        <f t="shared" si="41"/>
        <v>1752.457917844871</v>
      </c>
      <c r="X41" s="5">
        <f t="shared" si="6"/>
        <v>490.68821699656394</v>
      </c>
      <c r="Y41" s="6">
        <f t="shared" si="7"/>
        <v>3.2550038464128699</v>
      </c>
      <c r="Z41" s="6">
        <f t="shared" si="42"/>
        <v>179.56771219377666</v>
      </c>
      <c r="AA41" s="13">
        <f t="shared" si="19"/>
        <v>69607.628496798265</v>
      </c>
      <c r="AB41" s="13">
        <f t="shared" si="20"/>
        <v>69607.628496798265</v>
      </c>
      <c r="AC41" s="13">
        <f t="shared" si="8"/>
        <v>59607.628496798265</v>
      </c>
      <c r="AD41" s="13">
        <f t="shared" si="21"/>
        <v>16690.135979103517</v>
      </c>
      <c r="AE41" s="13">
        <f t="shared" si="22"/>
        <v>52917.492517694744</v>
      </c>
      <c r="AF41" s="16">
        <f t="shared" si="43"/>
        <v>814.51128956483865</v>
      </c>
      <c r="AG41" s="15">
        <f t="shared" si="23"/>
        <v>871.52707983437745</v>
      </c>
      <c r="AH41" s="15">
        <f t="shared" si="24"/>
        <v>21.788176995859438</v>
      </c>
      <c r="AI41" s="15">
        <f t="shared" si="25"/>
        <v>-461.81985769222314</v>
      </c>
      <c r="AJ41" s="15">
        <f t="shared" si="44"/>
        <v>3348.452775610881</v>
      </c>
      <c r="AK41" s="16">
        <f t="shared" si="26"/>
        <v>-461.81985769222314</v>
      </c>
      <c r="AL41" s="17">
        <f t="shared" si="9"/>
        <v>-0.56699012476420718</v>
      </c>
      <c r="AM41" s="17">
        <f t="shared" si="45"/>
        <v>80.431599127265372</v>
      </c>
      <c r="AN41" s="16">
        <f t="shared" si="27"/>
        <v>70098.316713794848</v>
      </c>
      <c r="AO41" s="16">
        <f t="shared" si="28"/>
        <v>1752.4579178448714</v>
      </c>
      <c r="AP41" s="16">
        <f t="shared" si="46"/>
        <v>25507.983719234573</v>
      </c>
      <c r="AQ41" s="16">
        <f t="shared" si="29"/>
        <v>490.68821699656405</v>
      </c>
      <c r="AR41" s="16">
        <f t="shared" si="30"/>
        <v>70098.316713794848</v>
      </c>
      <c r="AS41" s="16">
        <f t="shared" si="31"/>
        <v>44590.332994560275</v>
      </c>
      <c r="AT41" s="15">
        <f t="shared" si="32"/>
        <v>41241.880218949394</v>
      </c>
      <c r="AU41" s="16">
        <f t="shared" si="33"/>
        <v>11547.726461305832</v>
      </c>
      <c r="AV41" s="16">
        <f t="shared" si="34"/>
        <v>58550.590252489012</v>
      </c>
    </row>
    <row r="42" spans="1:48" x14ac:dyDescent="0.25">
      <c r="A42" s="1">
        <v>33</v>
      </c>
      <c r="B42" s="3">
        <f t="shared" si="35"/>
        <v>0</v>
      </c>
      <c r="C42" s="8">
        <f t="shared" si="10"/>
        <v>871.52707983437745</v>
      </c>
      <c r="D42" s="18">
        <f t="shared" si="0"/>
        <v>932.5339754227839</v>
      </c>
      <c r="E42" s="8">
        <f t="shared" si="1"/>
        <v>0</v>
      </c>
      <c r="F42" s="8">
        <f t="shared" si="36"/>
        <v>10000</v>
      </c>
      <c r="G42" s="8">
        <f t="shared" si="2"/>
        <v>0</v>
      </c>
      <c r="H42" s="19">
        <f t="shared" si="11"/>
        <v>0</v>
      </c>
      <c r="I42" s="7">
        <f t="shared" si="37"/>
        <v>100</v>
      </c>
      <c r="J42" s="8">
        <f t="shared" si="3"/>
        <v>93253.397542278384</v>
      </c>
      <c r="K42" s="8">
        <f t="shared" si="12"/>
        <v>93253.397542278384</v>
      </c>
      <c r="L42" s="8">
        <f t="shared" si="4"/>
        <v>83253.397542278384</v>
      </c>
      <c r="M42" s="8">
        <f t="shared" si="13"/>
        <v>23310.951311837951</v>
      </c>
      <c r="N42" s="8">
        <f t="shared" si="14"/>
        <v>69942.44623044043</v>
      </c>
      <c r="O42" s="5">
        <f t="shared" si="38"/>
        <v>387.64000301837495</v>
      </c>
      <c r="P42" s="13">
        <f t="shared" si="15"/>
        <v>414.77480322966125</v>
      </c>
      <c r="Q42" s="13">
        <f t="shared" si="16"/>
        <v>10.369370080741533</v>
      </c>
      <c r="R42" s="13">
        <f t="shared" si="17"/>
        <v>404.40543314891971</v>
      </c>
      <c r="S42" s="13">
        <f t="shared" si="39"/>
        <v>0</v>
      </c>
      <c r="T42" s="13">
        <f t="shared" si="40"/>
        <v>10000</v>
      </c>
      <c r="U42" s="5">
        <f t="shared" si="18"/>
        <v>0</v>
      </c>
      <c r="V42" s="6">
        <f t="shared" si="5"/>
        <v>0</v>
      </c>
      <c r="W42" s="5">
        <f t="shared" si="41"/>
        <v>1862.0040622893541</v>
      </c>
      <c r="X42" s="5">
        <f t="shared" si="6"/>
        <v>521.3611374410192</v>
      </c>
      <c r="Y42" s="6">
        <f t="shared" si="7"/>
        <v>3.3150962251158775</v>
      </c>
      <c r="Z42" s="6">
        <f t="shared" si="42"/>
        <v>182.88280841889252</v>
      </c>
      <c r="AA42" s="13">
        <f t="shared" si="19"/>
        <v>73958.801354133131</v>
      </c>
      <c r="AB42" s="13">
        <f t="shared" si="20"/>
        <v>73958.801354133131</v>
      </c>
      <c r="AC42" s="13">
        <f t="shared" si="8"/>
        <v>63958.801354133131</v>
      </c>
      <c r="AD42" s="13">
        <f t="shared" si="21"/>
        <v>17908.464379157278</v>
      </c>
      <c r="AE42" s="13">
        <f t="shared" si="22"/>
        <v>56050.336974975857</v>
      </c>
      <c r="AF42" s="16">
        <f t="shared" si="43"/>
        <v>871.52707983437745</v>
      </c>
      <c r="AG42" s="15">
        <f t="shared" si="23"/>
        <v>932.5339754227839</v>
      </c>
      <c r="AH42" s="15">
        <f t="shared" si="24"/>
        <v>23.313349385569598</v>
      </c>
      <c r="AI42" s="15">
        <f t="shared" si="25"/>
        <v>-490.68821699656405</v>
      </c>
      <c r="AJ42" s="15">
        <f t="shared" si="44"/>
        <v>2857.7645586143171</v>
      </c>
      <c r="AK42" s="16">
        <f t="shared" si="26"/>
        <v>-490.68821699656405</v>
      </c>
      <c r="AL42" s="17">
        <f t="shared" si="9"/>
        <v>-0.5630211938908577</v>
      </c>
      <c r="AM42" s="17">
        <f t="shared" si="45"/>
        <v>79.86857793337451</v>
      </c>
      <c r="AN42" s="16">
        <f t="shared" si="27"/>
        <v>74480.16249157417</v>
      </c>
      <c r="AO42" s="16">
        <f t="shared" si="28"/>
        <v>1862.0040622893541</v>
      </c>
      <c r="AP42" s="16">
        <f t="shared" si="46"/>
        <v>27369.987781523927</v>
      </c>
      <c r="AQ42" s="16">
        <f t="shared" si="29"/>
        <v>521.3611374410192</v>
      </c>
      <c r="AR42" s="16">
        <f t="shared" si="30"/>
        <v>74480.16249157417</v>
      </c>
      <c r="AS42" s="16">
        <f t="shared" si="31"/>
        <v>47110.17471005024</v>
      </c>
      <c r="AT42" s="15">
        <f t="shared" si="32"/>
        <v>44252.410151435921</v>
      </c>
      <c r="AU42" s="16">
        <f t="shared" si="33"/>
        <v>12390.674842402059</v>
      </c>
      <c r="AV42" s="16">
        <f t="shared" si="34"/>
        <v>62089.487649172108</v>
      </c>
    </row>
    <row r="43" spans="1:48" x14ac:dyDescent="0.25">
      <c r="A43" s="1">
        <v>34</v>
      </c>
      <c r="B43" s="3">
        <f t="shared" si="35"/>
        <v>0</v>
      </c>
      <c r="C43" s="8">
        <f t="shared" si="10"/>
        <v>932.5339754227839</v>
      </c>
      <c r="D43" s="18">
        <f t="shared" si="0"/>
        <v>997.81135370237882</v>
      </c>
      <c r="E43" s="8">
        <f t="shared" si="1"/>
        <v>0</v>
      </c>
      <c r="F43" s="8">
        <f t="shared" si="36"/>
        <v>10000</v>
      </c>
      <c r="G43" s="8">
        <f t="shared" si="2"/>
        <v>0</v>
      </c>
      <c r="H43" s="19">
        <f t="shared" si="11"/>
        <v>0</v>
      </c>
      <c r="I43" s="7">
        <f t="shared" si="37"/>
        <v>100</v>
      </c>
      <c r="J43" s="8">
        <f t="shared" si="3"/>
        <v>99781.135370237884</v>
      </c>
      <c r="K43" s="8">
        <f t="shared" si="12"/>
        <v>99781.135370237884</v>
      </c>
      <c r="L43" s="8">
        <f t="shared" si="4"/>
        <v>89781.135370237884</v>
      </c>
      <c r="M43" s="8">
        <f t="shared" si="13"/>
        <v>25138.717903666609</v>
      </c>
      <c r="N43" s="8">
        <f t="shared" si="14"/>
        <v>74642.417466571278</v>
      </c>
      <c r="O43" s="5">
        <f t="shared" si="38"/>
        <v>404.40543314891971</v>
      </c>
      <c r="P43" s="13">
        <f t="shared" si="15"/>
        <v>432.71381346934413</v>
      </c>
      <c r="Q43" s="13">
        <f t="shared" si="16"/>
        <v>10.817845336733605</v>
      </c>
      <c r="R43" s="13">
        <f t="shared" si="17"/>
        <v>421.89596813261051</v>
      </c>
      <c r="S43" s="13">
        <f t="shared" si="39"/>
        <v>0</v>
      </c>
      <c r="T43" s="13">
        <f t="shared" si="40"/>
        <v>10000</v>
      </c>
      <c r="U43" s="5">
        <f t="shared" si="18"/>
        <v>0</v>
      </c>
      <c r="V43" s="6">
        <f t="shared" si="5"/>
        <v>0</v>
      </c>
      <c r="W43" s="5">
        <f t="shared" si="41"/>
        <v>1978.3979362230616</v>
      </c>
      <c r="X43" s="5">
        <f t="shared" si="6"/>
        <v>553.95142214245732</v>
      </c>
      <c r="Y43" s="6">
        <f t="shared" si="7"/>
        <v>3.3762980015795545</v>
      </c>
      <c r="Z43" s="6">
        <f t="shared" si="42"/>
        <v>186.25910642047208</v>
      </c>
      <c r="AA43" s="13">
        <f t="shared" si="19"/>
        <v>78581.966026779992</v>
      </c>
      <c r="AB43" s="13">
        <f t="shared" si="20"/>
        <v>78581.966026779992</v>
      </c>
      <c r="AC43" s="13">
        <f t="shared" si="8"/>
        <v>68581.966026779992</v>
      </c>
      <c r="AD43" s="13">
        <f t="shared" si="21"/>
        <v>19202.950487498401</v>
      </c>
      <c r="AE43" s="13">
        <f t="shared" si="22"/>
        <v>59379.015539281594</v>
      </c>
      <c r="AF43" s="16">
        <f t="shared" si="43"/>
        <v>932.5339754227839</v>
      </c>
      <c r="AG43" s="15">
        <f t="shared" si="23"/>
        <v>997.81135370237882</v>
      </c>
      <c r="AH43" s="15">
        <f t="shared" si="24"/>
        <v>24.945283842559473</v>
      </c>
      <c r="AI43" s="15">
        <f t="shared" si="25"/>
        <v>-521.3611374410192</v>
      </c>
      <c r="AJ43" s="15">
        <f t="shared" si="44"/>
        <v>2336.4034211732978</v>
      </c>
      <c r="AK43" s="16">
        <f t="shared" si="26"/>
        <v>-521.3611374410192</v>
      </c>
      <c r="AL43" s="17">
        <f t="shared" si="9"/>
        <v>-0.55908004553362156</v>
      </c>
      <c r="AM43" s="17">
        <f t="shared" si="45"/>
        <v>79.309497887840891</v>
      </c>
      <c r="AN43" s="16">
        <f t="shared" si="27"/>
        <v>79135.917448922468</v>
      </c>
      <c r="AO43" s="16">
        <f t="shared" si="28"/>
        <v>1978.3979362230621</v>
      </c>
      <c r="AP43" s="16">
        <f t="shared" si="46"/>
        <v>29348.385717746991</v>
      </c>
      <c r="AQ43" s="16">
        <f t="shared" si="29"/>
        <v>553.95142214245743</v>
      </c>
      <c r="AR43" s="16">
        <f t="shared" si="30"/>
        <v>79135.917448922468</v>
      </c>
      <c r="AS43" s="16">
        <f t="shared" si="31"/>
        <v>49787.531731175477</v>
      </c>
      <c r="AT43" s="15">
        <f t="shared" si="32"/>
        <v>47451.128310002183</v>
      </c>
      <c r="AU43" s="16">
        <f t="shared" si="33"/>
        <v>13286.315926800613</v>
      </c>
      <c r="AV43" s="16">
        <f t="shared" si="34"/>
        <v>65849.601522121855</v>
      </c>
    </row>
    <row r="44" spans="1:48" x14ac:dyDescent="0.25">
      <c r="A44" s="1">
        <v>35</v>
      </c>
      <c r="B44" s="3">
        <f t="shared" si="35"/>
        <v>0</v>
      </c>
      <c r="C44" s="8">
        <f t="shared" si="10"/>
        <v>997.81135370237882</v>
      </c>
      <c r="D44" s="18">
        <f t="shared" si="0"/>
        <v>1067.6581484615454</v>
      </c>
      <c r="E44" s="8">
        <f t="shared" si="1"/>
        <v>0</v>
      </c>
      <c r="F44" s="8">
        <f t="shared" si="36"/>
        <v>10000</v>
      </c>
      <c r="G44" s="8">
        <f t="shared" si="2"/>
        <v>0</v>
      </c>
      <c r="H44" s="19">
        <f t="shared" si="11"/>
        <v>0</v>
      </c>
      <c r="I44" s="7">
        <f t="shared" si="37"/>
        <v>100</v>
      </c>
      <c r="J44" s="8">
        <f t="shared" si="3"/>
        <v>106765.81484615454</v>
      </c>
      <c r="K44" s="8">
        <f t="shared" si="12"/>
        <v>106765.81484615454</v>
      </c>
      <c r="L44" s="8">
        <f t="shared" si="4"/>
        <v>96765.814846154535</v>
      </c>
      <c r="M44" s="8">
        <f t="shared" si="13"/>
        <v>27094.428156923273</v>
      </c>
      <c r="N44" s="8">
        <f t="shared" si="14"/>
        <v>79671.386689231265</v>
      </c>
      <c r="O44" s="5">
        <f t="shared" si="38"/>
        <v>421.89596813261051</v>
      </c>
      <c r="P44" s="13">
        <f t="shared" si="15"/>
        <v>451.42868590189329</v>
      </c>
      <c r="Q44" s="13">
        <f t="shared" si="16"/>
        <v>11.285717147547333</v>
      </c>
      <c r="R44" s="13">
        <f t="shared" si="17"/>
        <v>440.14296875434593</v>
      </c>
      <c r="S44" s="13">
        <f t="shared" si="39"/>
        <v>0</v>
      </c>
      <c r="T44" s="13">
        <f t="shared" si="40"/>
        <v>10000</v>
      </c>
      <c r="U44" s="5">
        <f t="shared" si="18"/>
        <v>0</v>
      </c>
      <c r="V44" s="6">
        <f t="shared" si="5"/>
        <v>0</v>
      </c>
      <c r="W44" s="5">
        <f t="shared" si="41"/>
        <v>2102.0675912163651</v>
      </c>
      <c r="X44" s="5">
        <f t="shared" si="6"/>
        <v>588.5789255405823</v>
      </c>
      <c r="Y44" s="6">
        <f t="shared" si="7"/>
        <v>3.4386296569933306</v>
      </c>
      <c r="Z44" s="6">
        <f t="shared" si="42"/>
        <v>189.69773607746541</v>
      </c>
      <c r="AA44" s="13">
        <f t="shared" si="19"/>
        <v>83494.124723114015</v>
      </c>
      <c r="AB44" s="13">
        <f t="shared" si="20"/>
        <v>83494.124723114015</v>
      </c>
      <c r="AC44" s="13">
        <f t="shared" si="8"/>
        <v>73494.124723114015</v>
      </c>
      <c r="AD44" s="13">
        <f t="shared" si="21"/>
        <v>20578.354922471925</v>
      </c>
      <c r="AE44" s="13">
        <f t="shared" si="22"/>
        <v>62915.769800642091</v>
      </c>
      <c r="AF44" s="16">
        <f t="shared" si="43"/>
        <v>997.81135370237882</v>
      </c>
      <c r="AG44" s="15">
        <f t="shared" si="23"/>
        <v>1067.6581484615454</v>
      </c>
      <c r="AH44" s="15">
        <f t="shared" si="24"/>
        <v>26.691453711538635</v>
      </c>
      <c r="AI44" s="15">
        <f t="shared" si="25"/>
        <v>-553.95142214245743</v>
      </c>
      <c r="AJ44" s="15">
        <f t="shared" si="44"/>
        <v>1782.4519990308404</v>
      </c>
      <c r="AK44" s="16">
        <f t="shared" si="26"/>
        <v>-553.95142214245743</v>
      </c>
      <c r="AL44" s="17">
        <f t="shared" si="9"/>
        <v>-0.55516648521488632</v>
      </c>
      <c r="AM44" s="17">
        <f t="shared" si="45"/>
        <v>78.754331402626008</v>
      </c>
      <c r="AN44" s="16">
        <f t="shared" si="27"/>
        <v>84082.703648654628</v>
      </c>
      <c r="AO44" s="16">
        <f t="shared" si="28"/>
        <v>2102.0675912163656</v>
      </c>
      <c r="AP44" s="16">
        <f t="shared" si="46"/>
        <v>31450.453308963355</v>
      </c>
      <c r="AQ44" s="16">
        <f t="shared" si="29"/>
        <v>588.57892554058242</v>
      </c>
      <c r="AR44" s="16">
        <f t="shared" si="30"/>
        <v>84082.703648654628</v>
      </c>
      <c r="AS44" s="16">
        <f t="shared" si="31"/>
        <v>52632.250339691273</v>
      </c>
      <c r="AT44" s="15">
        <f t="shared" si="32"/>
        <v>50849.798340660433</v>
      </c>
      <c r="AU44" s="16">
        <f t="shared" si="33"/>
        <v>14237.943535384922</v>
      </c>
      <c r="AV44" s="16">
        <f t="shared" si="34"/>
        <v>69844.760113269702</v>
      </c>
    </row>
    <row r="45" spans="1:48" x14ac:dyDescent="0.25">
      <c r="A45" s="1">
        <v>36</v>
      </c>
      <c r="B45" s="3">
        <f t="shared" si="35"/>
        <v>0</v>
      </c>
      <c r="C45" s="8">
        <f t="shared" si="10"/>
        <v>1067.6581484615454</v>
      </c>
      <c r="D45" s="18">
        <f t="shared" si="0"/>
        <v>1142.3942188538535</v>
      </c>
      <c r="E45" s="8">
        <f t="shared" si="1"/>
        <v>0</v>
      </c>
      <c r="F45" s="8">
        <f t="shared" si="36"/>
        <v>10000</v>
      </c>
      <c r="G45" s="8">
        <f t="shared" si="2"/>
        <v>0</v>
      </c>
      <c r="H45" s="19">
        <f t="shared" si="11"/>
        <v>0</v>
      </c>
      <c r="I45" s="7">
        <f t="shared" si="37"/>
        <v>100</v>
      </c>
      <c r="J45" s="8">
        <f t="shared" si="3"/>
        <v>114239.42188538535</v>
      </c>
      <c r="K45" s="8">
        <f t="shared" si="12"/>
        <v>114239.42188538535</v>
      </c>
      <c r="L45" s="8">
        <f t="shared" si="4"/>
        <v>104239.42188538535</v>
      </c>
      <c r="M45" s="8">
        <f t="shared" si="13"/>
        <v>29187.038127907901</v>
      </c>
      <c r="N45" s="8">
        <f t="shared" si="14"/>
        <v>85052.383757477452</v>
      </c>
      <c r="O45" s="5">
        <f t="shared" si="38"/>
        <v>440.14296875434593</v>
      </c>
      <c r="P45" s="13">
        <f t="shared" si="15"/>
        <v>470.95297656715019</v>
      </c>
      <c r="Q45" s="13">
        <f t="shared" si="16"/>
        <v>11.773824414178755</v>
      </c>
      <c r="R45" s="13">
        <f t="shared" si="17"/>
        <v>459.17915215297143</v>
      </c>
      <c r="S45" s="13">
        <f t="shared" si="39"/>
        <v>0</v>
      </c>
      <c r="T45" s="13">
        <f t="shared" si="40"/>
        <v>10000</v>
      </c>
      <c r="U45" s="5">
        <f t="shared" si="18"/>
        <v>0</v>
      </c>
      <c r="V45" s="6">
        <f t="shared" si="5"/>
        <v>0</v>
      </c>
      <c r="W45" s="5">
        <f t="shared" si="41"/>
        <v>2233.4678363433</v>
      </c>
      <c r="X45" s="5">
        <f t="shared" si="6"/>
        <v>625.3709941761241</v>
      </c>
      <c r="Y45" s="6">
        <f t="shared" si="7"/>
        <v>3.5021120506608994</v>
      </c>
      <c r="Z45" s="6">
        <f t="shared" si="42"/>
        <v>193.19984812812632</v>
      </c>
      <c r="AA45" s="13">
        <f t="shared" si="19"/>
        <v>88713.34245955589</v>
      </c>
      <c r="AB45" s="13">
        <f t="shared" si="20"/>
        <v>88713.34245955589</v>
      </c>
      <c r="AC45" s="13">
        <f t="shared" si="8"/>
        <v>78713.34245955589</v>
      </c>
      <c r="AD45" s="13">
        <f t="shared" si="21"/>
        <v>22039.735888675652</v>
      </c>
      <c r="AE45" s="13">
        <f t="shared" si="22"/>
        <v>66673.606570880234</v>
      </c>
      <c r="AF45" s="16">
        <f t="shared" si="43"/>
        <v>1067.6581484615454</v>
      </c>
      <c r="AG45" s="15">
        <f t="shared" si="23"/>
        <v>1142.3942188538535</v>
      </c>
      <c r="AH45" s="15">
        <f t="shared" si="24"/>
        <v>28.559855471346339</v>
      </c>
      <c r="AI45" s="15">
        <f t="shared" si="25"/>
        <v>-588.57892554058242</v>
      </c>
      <c r="AJ45" s="15">
        <f t="shared" si="44"/>
        <v>1193.8730734902579</v>
      </c>
      <c r="AK45" s="16">
        <f t="shared" si="26"/>
        <v>-588.57892554058242</v>
      </c>
      <c r="AL45" s="17">
        <f t="shared" si="9"/>
        <v>-0.5512803198183821</v>
      </c>
      <c r="AM45" s="17">
        <f t="shared" si="45"/>
        <v>78.203051082807619</v>
      </c>
      <c r="AN45" s="16">
        <f t="shared" si="27"/>
        <v>89338.713453732009</v>
      </c>
      <c r="AO45" s="16">
        <f t="shared" si="28"/>
        <v>2233.4678363433004</v>
      </c>
      <c r="AP45" s="16">
        <f t="shared" si="46"/>
        <v>33683.921145306653</v>
      </c>
      <c r="AQ45" s="16">
        <f t="shared" si="29"/>
        <v>625.37099417612421</v>
      </c>
      <c r="AR45" s="16">
        <f t="shared" si="30"/>
        <v>89338.713453732009</v>
      </c>
      <c r="AS45" s="16">
        <f t="shared" si="31"/>
        <v>55654.792308425356</v>
      </c>
      <c r="AT45" s="15">
        <f t="shared" si="32"/>
        <v>54460.9192349351</v>
      </c>
      <c r="AU45" s="16">
        <f t="shared" si="33"/>
        <v>15249.057385781829</v>
      </c>
      <c r="AV45" s="16">
        <f t="shared" si="34"/>
        <v>74089.656067950185</v>
      </c>
    </row>
    <row r="46" spans="1:48" x14ac:dyDescent="0.25">
      <c r="A46" s="1">
        <v>37</v>
      </c>
      <c r="B46" s="3">
        <f t="shared" si="35"/>
        <v>0</v>
      </c>
      <c r="C46" s="8">
        <f t="shared" si="10"/>
        <v>1142.3942188538535</v>
      </c>
      <c r="D46" s="18">
        <f t="shared" si="0"/>
        <v>1222.3618141736233</v>
      </c>
      <c r="E46" s="8">
        <f t="shared" si="1"/>
        <v>0</v>
      </c>
      <c r="F46" s="8">
        <f t="shared" si="36"/>
        <v>10000</v>
      </c>
      <c r="G46" s="8">
        <f t="shared" si="2"/>
        <v>0</v>
      </c>
      <c r="H46" s="19">
        <f t="shared" si="11"/>
        <v>0</v>
      </c>
      <c r="I46" s="7">
        <f t="shared" si="37"/>
        <v>100</v>
      </c>
      <c r="J46" s="8">
        <f t="shared" si="3"/>
        <v>122236.18141736233</v>
      </c>
      <c r="K46" s="8">
        <f t="shared" si="12"/>
        <v>122236.18141736233</v>
      </c>
      <c r="L46" s="8">
        <f t="shared" si="4"/>
        <v>112236.18141736233</v>
      </c>
      <c r="M46" s="8">
        <f t="shared" si="13"/>
        <v>31426.130796861456</v>
      </c>
      <c r="N46" s="8">
        <f t="shared" si="14"/>
        <v>90810.050620500871</v>
      </c>
      <c r="O46" s="5">
        <f t="shared" si="38"/>
        <v>459.17915215297143</v>
      </c>
      <c r="P46" s="13">
        <f t="shared" si="15"/>
        <v>491.32169280367947</v>
      </c>
      <c r="Q46" s="13">
        <f t="shared" si="16"/>
        <v>12.283042320091987</v>
      </c>
      <c r="R46" s="13">
        <f t="shared" si="17"/>
        <v>479.0386504835875</v>
      </c>
      <c r="S46" s="13">
        <f t="shared" si="39"/>
        <v>0</v>
      </c>
      <c r="T46" s="13">
        <f t="shared" si="40"/>
        <v>10000</v>
      </c>
      <c r="U46" s="5">
        <f t="shared" si="18"/>
        <v>0</v>
      </c>
      <c r="V46" s="6">
        <f t="shared" si="5"/>
        <v>0</v>
      </c>
      <c r="W46" s="5">
        <f t="shared" si="41"/>
        <v>2373.0819107931202</v>
      </c>
      <c r="X46" s="5">
        <f t="shared" si="6"/>
        <v>664.46293502207368</v>
      </c>
      <c r="Y46" s="6">
        <f t="shared" si="7"/>
        <v>3.5667664269807933</v>
      </c>
      <c r="Z46" s="6">
        <f t="shared" si="42"/>
        <v>196.76661455510711</v>
      </c>
      <c r="AA46" s="13">
        <f t="shared" si="19"/>
        <v>94258.813496702744</v>
      </c>
      <c r="AB46" s="13">
        <f t="shared" si="20"/>
        <v>94258.813496702744</v>
      </c>
      <c r="AC46" s="13">
        <f t="shared" si="8"/>
        <v>84258.813496702744</v>
      </c>
      <c r="AD46" s="13">
        <f t="shared" si="21"/>
        <v>23592.467779076771</v>
      </c>
      <c r="AE46" s="13">
        <f t="shared" si="22"/>
        <v>70666.345717625969</v>
      </c>
      <c r="AF46" s="16">
        <f t="shared" si="43"/>
        <v>1142.3942188538535</v>
      </c>
      <c r="AG46" s="15">
        <f t="shared" si="23"/>
        <v>1222.3618141736233</v>
      </c>
      <c r="AH46" s="15">
        <f t="shared" si="24"/>
        <v>30.559045354340583</v>
      </c>
      <c r="AI46" s="15">
        <f t="shared" si="25"/>
        <v>-625.37099417612421</v>
      </c>
      <c r="AJ46" s="15">
        <f t="shared" si="44"/>
        <v>568.50207931413365</v>
      </c>
      <c r="AK46" s="16">
        <f t="shared" si="26"/>
        <v>-625.37099417612421</v>
      </c>
      <c r="AL46" s="17">
        <f t="shared" si="9"/>
        <v>-0.54742135757965338</v>
      </c>
      <c r="AM46" s="17">
        <f t="shared" si="45"/>
        <v>77.655629725227968</v>
      </c>
      <c r="AN46" s="16">
        <f t="shared" si="27"/>
        <v>94923.276431724807</v>
      </c>
      <c r="AO46" s="16">
        <f t="shared" si="28"/>
        <v>2373.0819107931202</v>
      </c>
      <c r="AP46" s="16">
        <f t="shared" si="46"/>
        <v>36057.003056099769</v>
      </c>
      <c r="AQ46" s="16">
        <f t="shared" si="29"/>
        <v>664.46293502207368</v>
      </c>
      <c r="AR46" s="16">
        <f t="shared" si="30"/>
        <v>94923.276431724807</v>
      </c>
      <c r="AS46" s="16">
        <f t="shared" si="31"/>
        <v>58866.273375625038</v>
      </c>
      <c r="AT46" s="15">
        <f t="shared" si="32"/>
        <v>58297.771296310908</v>
      </c>
      <c r="AU46" s="16">
        <f t="shared" si="33"/>
        <v>16323.375962967055</v>
      </c>
      <c r="AV46" s="16">
        <f t="shared" si="34"/>
        <v>78599.900468757754</v>
      </c>
    </row>
    <row r="47" spans="1:48" x14ac:dyDescent="0.25">
      <c r="A47" s="1">
        <v>38</v>
      </c>
      <c r="B47" s="3">
        <f t="shared" si="35"/>
        <v>0</v>
      </c>
      <c r="C47" s="8">
        <f t="shared" si="10"/>
        <v>1222.3618141736233</v>
      </c>
      <c r="D47" s="18">
        <f t="shared" si="0"/>
        <v>1307.9271411657771</v>
      </c>
      <c r="E47" s="8">
        <f t="shared" si="1"/>
        <v>0</v>
      </c>
      <c r="F47" s="8">
        <f t="shared" si="36"/>
        <v>10000</v>
      </c>
      <c r="G47" s="8">
        <f t="shared" si="2"/>
        <v>0</v>
      </c>
      <c r="H47" s="19">
        <f t="shared" si="11"/>
        <v>0</v>
      </c>
      <c r="I47" s="7">
        <f t="shared" si="37"/>
        <v>100</v>
      </c>
      <c r="J47" s="8">
        <f t="shared" si="3"/>
        <v>130792.71411657771</v>
      </c>
      <c r="K47" s="8">
        <f t="shared" si="12"/>
        <v>130792.71411657771</v>
      </c>
      <c r="L47" s="8">
        <f t="shared" si="4"/>
        <v>120792.71411657771</v>
      </c>
      <c r="M47" s="8">
        <f t="shared" si="13"/>
        <v>33821.959952641766</v>
      </c>
      <c r="N47" s="8">
        <f t="shared" si="14"/>
        <v>96970.754163935955</v>
      </c>
      <c r="O47" s="5">
        <f t="shared" si="38"/>
        <v>479.0386504835875</v>
      </c>
      <c r="P47" s="13">
        <f t="shared" si="15"/>
        <v>512.57135601743869</v>
      </c>
      <c r="Q47" s="13">
        <f t="shared" si="16"/>
        <v>12.814283900435967</v>
      </c>
      <c r="R47" s="13">
        <f t="shared" si="17"/>
        <v>499.75707211700274</v>
      </c>
      <c r="S47" s="13">
        <f t="shared" si="39"/>
        <v>0</v>
      </c>
      <c r="T47" s="13">
        <f t="shared" si="40"/>
        <v>10000</v>
      </c>
      <c r="U47" s="5">
        <f t="shared" si="18"/>
        <v>0</v>
      </c>
      <c r="V47" s="6">
        <f t="shared" si="5"/>
        <v>0</v>
      </c>
      <c r="W47" s="5">
        <f t="shared" si="41"/>
        <v>2521.4232610367985</v>
      </c>
      <c r="X47" s="5">
        <f t="shared" si="6"/>
        <v>705.99851309030362</v>
      </c>
      <c r="Y47" s="6">
        <f t="shared" si="7"/>
        <v>3.632614422555823</v>
      </c>
      <c r="Z47" s="6">
        <f t="shared" si="42"/>
        <v>200.39922897766294</v>
      </c>
      <c r="AA47" s="13">
        <f t="shared" si="19"/>
        <v>100150.93192838164</v>
      </c>
      <c r="AB47" s="13">
        <f t="shared" si="20"/>
        <v>100150.93192838164</v>
      </c>
      <c r="AC47" s="13">
        <f t="shared" si="8"/>
        <v>90150.931928381644</v>
      </c>
      <c r="AD47" s="13">
        <f t="shared" si="21"/>
        <v>25242.260939946864</v>
      </c>
      <c r="AE47" s="13">
        <f t="shared" si="22"/>
        <v>74908.67098843478</v>
      </c>
      <c r="AF47" s="16">
        <f t="shared" si="43"/>
        <v>1222.3618141736233</v>
      </c>
      <c r="AG47" s="15">
        <f t="shared" si="23"/>
        <v>1307.9271411657771</v>
      </c>
      <c r="AH47" s="15">
        <f t="shared" si="24"/>
        <v>32.698178529144428</v>
      </c>
      <c r="AI47" s="15">
        <f t="shared" si="25"/>
        <v>-664.46293502207368</v>
      </c>
      <c r="AJ47" s="15">
        <f t="shared" si="44"/>
        <v>-95.960855707940027</v>
      </c>
      <c r="AK47" s="16">
        <f t="shared" si="26"/>
        <v>-664.46293502207368</v>
      </c>
      <c r="AL47" s="17">
        <f t="shared" si="9"/>
        <v>-0.54358940807659584</v>
      </c>
      <c r="AM47" s="17">
        <f t="shared" si="45"/>
        <v>77.112040317151369</v>
      </c>
      <c r="AN47" s="16">
        <f t="shared" si="27"/>
        <v>100856.93044147194</v>
      </c>
      <c r="AO47" s="16">
        <f t="shared" si="28"/>
        <v>2521.4232610367985</v>
      </c>
      <c r="AP47" s="16">
        <f t="shared" si="46"/>
        <v>38578.426317136567</v>
      </c>
      <c r="AQ47" s="16">
        <f t="shared" si="29"/>
        <v>705.99851309030362</v>
      </c>
      <c r="AR47" s="16">
        <f t="shared" si="30"/>
        <v>100856.93044147194</v>
      </c>
      <c r="AS47" s="16">
        <f t="shared" si="31"/>
        <v>62278.50412433537</v>
      </c>
      <c r="AT47" s="15">
        <f t="shared" si="32"/>
        <v>62374.464980043311</v>
      </c>
      <c r="AU47" s="16">
        <f t="shared" si="33"/>
        <v>17464.850194412127</v>
      </c>
      <c r="AV47" s="16">
        <f t="shared" si="34"/>
        <v>83392.080247059814</v>
      </c>
    </row>
    <row r="48" spans="1:48" x14ac:dyDescent="0.25">
      <c r="A48" s="1">
        <v>39</v>
      </c>
      <c r="B48" s="3">
        <f t="shared" si="35"/>
        <v>0</v>
      </c>
      <c r="C48" s="8">
        <f t="shared" si="10"/>
        <v>1307.9271411657771</v>
      </c>
      <c r="D48" s="18">
        <f t="shared" si="0"/>
        <v>1399.4820410473817</v>
      </c>
      <c r="E48" s="8">
        <f t="shared" si="1"/>
        <v>0</v>
      </c>
      <c r="F48" s="8">
        <f t="shared" si="36"/>
        <v>10000</v>
      </c>
      <c r="G48" s="8">
        <f t="shared" si="2"/>
        <v>0</v>
      </c>
      <c r="H48" s="19">
        <f t="shared" si="11"/>
        <v>0</v>
      </c>
      <c r="I48" s="7">
        <f t="shared" si="37"/>
        <v>100</v>
      </c>
      <c r="J48" s="8">
        <f t="shared" si="3"/>
        <v>139948.20410473816</v>
      </c>
      <c r="K48" s="8">
        <f t="shared" si="12"/>
        <v>139948.20410473816</v>
      </c>
      <c r="L48" s="8">
        <f t="shared" si="4"/>
        <v>129948.20410473816</v>
      </c>
      <c r="M48" s="8">
        <f t="shared" si="13"/>
        <v>36385.497149326693</v>
      </c>
      <c r="N48" s="8">
        <f t="shared" si="14"/>
        <v>103562.70695541147</v>
      </c>
      <c r="O48" s="5">
        <f t="shared" si="38"/>
        <v>499.75707211700274</v>
      </c>
      <c r="P48" s="13">
        <f t="shared" si="15"/>
        <v>534.74006716519295</v>
      </c>
      <c r="Q48" s="13">
        <f t="shared" si="16"/>
        <v>13.368501679129825</v>
      </c>
      <c r="R48" s="13">
        <f t="shared" si="17"/>
        <v>521.3715654860631</v>
      </c>
      <c r="S48" s="13">
        <f t="shared" si="39"/>
        <v>0</v>
      </c>
      <c r="T48" s="13">
        <f t="shared" si="40"/>
        <v>10000</v>
      </c>
      <c r="U48" s="5">
        <f t="shared" si="18"/>
        <v>0</v>
      </c>
      <c r="V48" s="6">
        <f t="shared" si="5"/>
        <v>0</v>
      </c>
      <c r="W48" s="5">
        <f t="shared" si="41"/>
        <v>2679.0374290842092</v>
      </c>
      <c r="X48" s="5">
        <f t="shared" si="6"/>
        <v>750.13048014357867</v>
      </c>
      <c r="Y48" s="6">
        <f t="shared" si="7"/>
        <v>3.6996780734337777</v>
      </c>
      <c r="Z48" s="6">
        <f t="shared" si="42"/>
        <v>204.09890705109672</v>
      </c>
      <c r="AA48" s="13">
        <f t="shared" si="19"/>
        <v>106411.36668322478</v>
      </c>
      <c r="AB48" s="13">
        <f t="shared" si="20"/>
        <v>106411.36668322478</v>
      </c>
      <c r="AC48" s="13">
        <f t="shared" si="8"/>
        <v>96411.366683224784</v>
      </c>
      <c r="AD48" s="13">
        <f t="shared" si="21"/>
        <v>26995.18267130294</v>
      </c>
      <c r="AE48" s="13">
        <f t="shared" si="22"/>
        <v>79416.18401192184</v>
      </c>
      <c r="AF48" s="16">
        <f t="shared" si="43"/>
        <v>1307.9271411657771</v>
      </c>
      <c r="AG48" s="15">
        <f t="shared" si="23"/>
        <v>1399.4820410473817</v>
      </c>
      <c r="AH48" s="15">
        <f t="shared" si="24"/>
        <v>34.987051026184545</v>
      </c>
      <c r="AI48" s="15">
        <f t="shared" si="25"/>
        <v>-705.99851309030362</v>
      </c>
      <c r="AJ48" s="15">
        <f t="shared" si="44"/>
        <v>-801.95936879824364</v>
      </c>
      <c r="AK48" s="16">
        <f t="shared" si="26"/>
        <v>-705.99851309030362</v>
      </c>
      <c r="AL48" s="17">
        <f t="shared" si="9"/>
        <v>-0.53978428222005959</v>
      </c>
      <c r="AM48" s="17">
        <f t="shared" si="45"/>
        <v>76.572256034931314</v>
      </c>
      <c r="AN48" s="16">
        <f t="shared" si="27"/>
        <v>107161.49716336836</v>
      </c>
      <c r="AO48" s="16">
        <f t="shared" si="28"/>
        <v>2679.0374290842092</v>
      </c>
      <c r="AP48" s="16">
        <f t="shared" si="46"/>
        <v>41257.463746220776</v>
      </c>
      <c r="AQ48" s="16">
        <f t="shared" si="29"/>
        <v>750.13048014357867</v>
      </c>
      <c r="AR48" s="16">
        <f t="shared" si="30"/>
        <v>107161.49716336836</v>
      </c>
      <c r="AS48" s="16">
        <f t="shared" si="31"/>
        <v>65904.033417147584</v>
      </c>
      <c r="AT48" s="15">
        <f t="shared" si="32"/>
        <v>66705.992785945826</v>
      </c>
      <c r="AU48" s="16">
        <f t="shared" si="33"/>
        <v>18677.677980064833</v>
      </c>
      <c r="AV48" s="16">
        <f t="shared" si="34"/>
        <v>88483.819183303523</v>
      </c>
    </row>
    <row r="49" spans="1:48" x14ac:dyDescent="0.25">
      <c r="A49" s="1">
        <v>40</v>
      </c>
      <c r="B49" s="3">
        <f t="shared" si="35"/>
        <v>0</v>
      </c>
      <c r="C49" s="8">
        <f t="shared" si="10"/>
        <v>1399.4820410473817</v>
      </c>
      <c r="D49" s="18">
        <f t="shared" si="0"/>
        <v>1497.4457839206984</v>
      </c>
      <c r="E49" s="8">
        <f t="shared" si="1"/>
        <v>0</v>
      </c>
      <c r="F49" s="8">
        <f t="shared" si="36"/>
        <v>10000</v>
      </c>
      <c r="G49" s="8">
        <f t="shared" si="2"/>
        <v>0</v>
      </c>
      <c r="H49" s="19">
        <f t="shared" si="11"/>
        <v>0</v>
      </c>
      <c r="I49" s="7">
        <f t="shared" si="37"/>
        <v>100</v>
      </c>
      <c r="J49" s="8">
        <f t="shared" si="3"/>
        <v>149744.57839206984</v>
      </c>
      <c r="K49" s="8">
        <f t="shared" si="12"/>
        <v>149744.57839206984</v>
      </c>
      <c r="L49" s="8">
        <f t="shared" si="4"/>
        <v>139744.57839206984</v>
      </c>
      <c r="M49" s="8">
        <f t="shared" si="13"/>
        <v>39128.481949779562</v>
      </c>
      <c r="N49" s="8">
        <f t="shared" si="14"/>
        <v>110616.09644229029</v>
      </c>
      <c r="O49" s="5">
        <f t="shared" si="38"/>
        <v>521.3715654860631</v>
      </c>
      <c r="P49" s="13">
        <f t="shared" si="15"/>
        <v>557.86757507008758</v>
      </c>
      <c r="Q49" s="13">
        <f t="shared" si="16"/>
        <v>13.94668937675219</v>
      </c>
      <c r="R49" s="13">
        <f t="shared" si="17"/>
        <v>543.92088569333544</v>
      </c>
      <c r="S49" s="13">
        <f t="shared" si="39"/>
        <v>0</v>
      </c>
      <c r="T49" s="13">
        <f t="shared" si="40"/>
        <v>10000</v>
      </c>
      <c r="U49" s="5">
        <f t="shared" si="18"/>
        <v>0</v>
      </c>
      <c r="V49" s="6">
        <f t="shared" si="5"/>
        <v>0</v>
      </c>
      <c r="W49" s="5">
        <f t="shared" si="41"/>
        <v>2846.5040587762633</v>
      </c>
      <c r="X49" s="5">
        <f t="shared" si="6"/>
        <v>797.0211364573538</v>
      </c>
      <c r="Y49" s="6">
        <f t="shared" si="7"/>
        <v>3.7679798224817853</v>
      </c>
      <c r="Z49" s="6">
        <f t="shared" si="42"/>
        <v>207.86688687357849</v>
      </c>
      <c r="AA49" s="13">
        <f t="shared" si="19"/>
        <v>113063.14121459318</v>
      </c>
      <c r="AB49" s="13">
        <f t="shared" si="20"/>
        <v>113063.14121459318</v>
      </c>
      <c r="AC49" s="13">
        <f t="shared" si="8"/>
        <v>103063.14121459318</v>
      </c>
      <c r="AD49" s="13">
        <f t="shared" si="21"/>
        <v>28857.679540086094</v>
      </c>
      <c r="AE49" s="13">
        <f t="shared" si="22"/>
        <v>84205.461674507096</v>
      </c>
      <c r="AF49" s="16">
        <f t="shared" si="43"/>
        <v>1399.4820410473817</v>
      </c>
      <c r="AG49" s="15">
        <f t="shared" si="23"/>
        <v>1497.4457839206984</v>
      </c>
      <c r="AH49" s="15">
        <f t="shared" si="24"/>
        <v>37.436144598017464</v>
      </c>
      <c r="AI49" s="15">
        <f t="shared" si="25"/>
        <v>-750.13048014357867</v>
      </c>
      <c r="AJ49" s="15">
        <f t="shared" si="44"/>
        <v>-1552.0898489418223</v>
      </c>
      <c r="AK49" s="16">
        <f t="shared" si="26"/>
        <v>-750.13048014357867</v>
      </c>
      <c r="AL49" s="17">
        <f t="shared" si="9"/>
        <v>-0.53600579224451927</v>
      </c>
      <c r="AM49" s="17">
        <f t="shared" si="45"/>
        <v>76.036250242686791</v>
      </c>
      <c r="AN49" s="16">
        <f t="shared" si="27"/>
        <v>113860.16235105052</v>
      </c>
      <c r="AO49" s="16">
        <f t="shared" si="28"/>
        <v>2846.5040587762633</v>
      </c>
      <c r="AP49" s="16">
        <f t="shared" si="46"/>
        <v>44103.967804997039</v>
      </c>
      <c r="AQ49" s="16">
        <f t="shared" si="29"/>
        <v>797.0211364573538</v>
      </c>
      <c r="AR49" s="16">
        <f t="shared" si="30"/>
        <v>113860.16235105052</v>
      </c>
      <c r="AS49" s="16">
        <f t="shared" si="31"/>
        <v>69756.194546053477</v>
      </c>
      <c r="AT49" s="15">
        <f t="shared" si="32"/>
        <v>71308.284394995295</v>
      </c>
      <c r="AU49" s="16">
        <f t="shared" si="33"/>
        <v>19966.319630598686</v>
      </c>
      <c r="AV49" s="16">
        <f t="shared" si="34"/>
        <v>93893.842720451823</v>
      </c>
    </row>
  </sheetData>
  <mergeCells count="5">
    <mergeCell ref="E1:F1"/>
    <mergeCell ref="G1:H1"/>
    <mergeCell ref="C8:N8"/>
    <mergeCell ref="O8:AE8"/>
    <mergeCell ref="AF8:AV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Ergebnisse</vt:lpstr>
      <vt:lpstr>AA (Berechnungen)</vt:lpstr>
      <vt:lpstr>TER (Berechnungen)</vt:lpstr>
      <vt:lpstr>ETF-Typ (Berechnungen)</vt:lpstr>
      <vt:lpstr>Vergleich mit sparfux xls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2015-04-20T17:56:20Z</dcterms:modified>
</cp:coreProperties>
</file>