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90" windowWidth="14115" windowHeight="7230"/>
  </bookViews>
  <sheets>
    <sheet name="ebase" sheetId="2" r:id="rId1"/>
  </sheets>
  <calcPr calcId="125725"/>
</workbook>
</file>

<file path=xl/calcChain.xml><?xml version="1.0" encoding="utf-8"?>
<calcChain xmlns="http://schemas.openxmlformats.org/spreadsheetml/2006/main">
  <c r="A12" i="2"/>
  <c r="C18"/>
  <c r="D18" s="1"/>
  <c r="K18"/>
  <c r="C23"/>
  <c r="D23" s="1"/>
  <c r="K23"/>
  <c r="K24"/>
  <c r="A22" l="1"/>
  <c r="C24"/>
  <c r="D24" s="1"/>
  <c r="C7" l="1"/>
  <c r="D7" s="1"/>
  <c r="A5"/>
  <c r="K7"/>
  <c r="A26"/>
  <c r="K28"/>
  <c r="C28"/>
  <c r="D28" s="1"/>
  <c r="K26"/>
  <c r="C26"/>
  <c r="D26" s="1"/>
  <c r="K27"/>
  <c r="C27"/>
  <c r="D27" s="1"/>
  <c r="K6"/>
  <c r="K5"/>
  <c r="K31"/>
  <c r="C15"/>
  <c r="D15" s="1"/>
  <c r="C32"/>
  <c r="D32" s="1"/>
  <c r="C31"/>
  <c r="D31" s="1"/>
  <c r="C30"/>
  <c r="D30" s="1"/>
  <c r="C22"/>
  <c r="D22" s="1"/>
  <c r="C20"/>
  <c r="D20" s="1"/>
  <c r="C19"/>
  <c r="D19" s="1"/>
  <c r="C16"/>
  <c r="D16" s="1"/>
  <c r="C12"/>
  <c r="D12" s="1"/>
  <c r="C10"/>
  <c r="D10" s="1"/>
  <c r="C9"/>
  <c r="D9" s="1"/>
  <c r="C6"/>
  <c r="D6" s="1"/>
  <c r="C5"/>
  <c r="D5" s="1"/>
  <c r="D34" l="1"/>
  <c r="C34"/>
  <c r="B34"/>
  <c r="A30"/>
  <c r="A18"/>
  <c r="A15"/>
  <c r="A9"/>
  <c r="K32"/>
  <c r="K30"/>
  <c r="K22"/>
  <c r="K20"/>
  <c r="K19"/>
  <c r="K16"/>
  <c r="K15"/>
  <c r="K12"/>
  <c r="K10"/>
  <c r="K9"/>
  <c r="A34" l="1"/>
</calcChain>
</file>

<file path=xl/sharedStrings.xml><?xml version="1.0" encoding="utf-8"?>
<sst xmlns="http://schemas.openxmlformats.org/spreadsheetml/2006/main" count="155" uniqueCount="76">
  <si>
    <t>USD</t>
  </si>
  <si>
    <t>EUR</t>
  </si>
  <si>
    <t>All Cap</t>
  </si>
  <si>
    <t>Large Cap</t>
  </si>
  <si>
    <t>Europa</t>
  </si>
  <si>
    <t>Immobilien</t>
  </si>
  <si>
    <t xml:space="preserve">iShares MSCI Emerging Markets UCITS ETF (Inc) (DE)  </t>
  </si>
  <si>
    <t>Emerging</t>
  </si>
  <si>
    <t>USA</t>
  </si>
  <si>
    <t>Small Cap</t>
  </si>
  <si>
    <t>ComStage ETF MSCI USA Large Cap TRN UCITS ETF I</t>
  </si>
  <si>
    <t>ETF121</t>
  </si>
  <si>
    <t>ComStage ETF MSCI USA Mid Cap TRN UCITS ETF I</t>
  </si>
  <si>
    <t>ETF122</t>
  </si>
  <si>
    <t>Mid Cap</t>
  </si>
  <si>
    <t>ComStage ETF MSCI USA Small Cap TRN UCITS ETF I</t>
  </si>
  <si>
    <t>ETF123</t>
  </si>
  <si>
    <t>ComStage ETF MSCI Europe Small Cap TRN UCITS ETF I</t>
  </si>
  <si>
    <t>ETF126</t>
  </si>
  <si>
    <t>ComStage ETF MSCI Europe Mid Cap TRN UCITS ETF I</t>
  </si>
  <si>
    <t>ETF125</t>
  </si>
  <si>
    <t>ComStage ETF MSCI Europe Large Cap TRN UCITS ETF I</t>
  </si>
  <si>
    <t>ETF124</t>
  </si>
  <si>
    <t>ComStage ETF MSCI Emerging Markets TRN UCITS ETF</t>
  </si>
  <si>
    <t>ETF127</t>
  </si>
  <si>
    <t>ComStage ETF STOXX (R) Europe 600 Real Estate NR UCITS ETF I</t>
  </si>
  <si>
    <t>ETF074</t>
  </si>
  <si>
    <t>db x-trackers FTSE EPRA/NAREIT Dev Europe Real Est UCITS 1C</t>
  </si>
  <si>
    <t>DBX0F1</t>
  </si>
  <si>
    <t>LYXOR ETF MSCI World Real Estate A</t>
  </si>
  <si>
    <t>Welt</t>
  </si>
  <si>
    <t>LYX0FP</t>
  </si>
  <si>
    <t>Rohstoffe</t>
  </si>
  <si>
    <t>ComStage ETF MSCI Pacific TRN UCITS ETF I</t>
  </si>
  <si>
    <t>ETF114</t>
  </si>
  <si>
    <t>Asien/Pazifik</t>
  </si>
  <si>
    <t>LYXOR UCITS ETF JAPAN (TOPIX) - D-EUR</t>
  </si>
  <si>
    <t>Japan</t>
  </si>
  <si>
    <t>A0ESMK</t>
  </si>
  <si>
    <t>db x-trackers S&amp;P 500 UCITS ETF 1C</t>
  </si>
  <si>
    <t>DBX0F2</t>
  </si>
  <si>
    <t>TER</t>
  </si>
  <si>
    <t>Fonds</t>
  </si>
  <si>
    <t>Währung</t>
  </si>
  <si>
    <t>Region</t>
  </si>
  <si>
    <t>Sektor</t>
  </si>
  <si>
    <t>Transakt.</t>
  </si>
  <si>
    <t>Volumen</t>
  </si>
  <si>
    <t>DBX1LC</t>
  </si>
  <si>
    <t>db x-trackers DBLCI - OY Balanced UCITS ETF 1C</t>
  </si>
  <si>
    <t>Anteil</t>
  </si>
  <si>
    <t>Ausschütt.</t>
  </si>
  <si>
    <t>Thes.</t>
  </si>
  <si>
    <t>Auss.</t>
  </si>
  <si>
    <t>Euro</t>
  </si>
  <si>
    <t>ComStage Commerzbank Comm. ex-Agr. EW Index TR UCITS ETF I</t>
  </si>
  <si>
    <t>ETF090</t>
  </si>
  <si>
    <t>Misch</t>
  </si>
  <si>
    <t xml:space="preserve">LYXOR UCITS ETF Commo. Thomson Reuters/CoreCom. CRB TR  </t>
  </si>
  <si>
    <t>A0JC8F</t>
  </si>
  <si>
    <t>Swap</t>
  </si>
  <si>
    <t>Physisch</t>
  </si>
  <si>
    <t>Zusa-Setz</t>
  </si>
  <si>
    <t>WKN</t>
  </si>
  <si>
    <t>A0YBR4</t>
  </si>
  <si>
    <t>Replik.</t>
  </si>
  <si>
    <t>ComStage MSCI North America TRN UCITS ETF I</t>
  </si>
  <si>
    <t>ETF113</t>
  </si>
  <si>
    <t>Nordamerika</t>
  </si>
  <si>
    <t>db x-trackers S&amp;P Select Frontier UCITS ETF 1C</t>
  </si>
  <si>
    <t>DBX1A9</t>
  </si>
  <si>
    <t>Frontier</t>
  </si>
  <si>
    <t>Mtl. Anlagebetrag:</t>
  </si>
  <si>
    <t>iShares MSCI Japan IMI UCITS ETF (Acc) (DE)</t>
  </si>
  <si>
    <t>A0YBR5</t>
  </si>
  <si>
    <t>ETF-Transaktionskosten</t>
  </si>
</sst>
</file>

<file path=xl/styles.xml><?xml version="1.0" encoding="utf-8"?>
<styleSheet xmlns="http://schemas.openxmlformats.org/spreadsheetml/2006/main">
  <fonts count="3">
    <font>
      <sz val="10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0" fontId="2" fillId="0" borderId="0" xfId="0" applyNumberFormat="1" applyFont="1"/>
    <xf numFmtId="0" fontId="2" fillId="0" borderId="0" xfId="0" applyFont="1"/>
    <xf numFmtId="0" fontId="2" fillId="0" borderId="0" xfId="0" applyFont="1" applyAlignment="1">
      <alignment horizontal="left"/>
    </xf>
    <xf numFmtId="4" fontId="1" fillId="0" borderId="0" xfId="0" applyNumberFormat="1" applyFont="1"/>
    <xf numFmtId="10" fontId="1" fillId="0" borderId="0" xfId="0" applyNumberFormat="1" applyFont="1"/>
    <xf numFmtId="10" fontId="2" fillId="0" borderId="0" xfId="0" applyNumberFormat="1" applyFont="1" applyFill="1"/>
    <xf numFmtId="4" fontId="2" fillId="0" borderId="0" xfId="0" applyNumberFormat="1" applyFont="1" applyFill="1" applyAlignment="1">
      <alignment horizontal="right"/>
    </xf>
    <xf numFmtId="0" fontId="2" fillId="0" borderId="0" xfId="0" applyFont="1" applyFill="1" applyAlignment="1">
      <alignment horizontal="left"/>
    </xf>
    <xf numFmtId="0" fontId="2" fillId="0" borderId="0" xfId="0" applyFont="1" applyFill="1"/>
    <xf numFmtId="4" fontId="2" fillId="0" borderId="0" xfId="0" applyNumberFormat="1" applyFont="1" applyFill="1"/>
    <xf numFmtId="4" fontId="2" fillId="0" borderId="0" xfId="0" applyNumberFormat="1" applyFont="1" applyAlignment="1">
      <alignment horizontal="right"/>
    </xf>
    <xf numFmtId="3" fontId="2" fillId="0" borderId="0" xfId="0" applyNumberFormat="1" applyFont="1" applyFill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34"/>
  <sheetViews>
    <sheetView tabSelected="1" topLeftCell="A7" zoomScaleNormal="100" workbookViewId="0">
      <selection activeCell="Q15" sqref="Q15"/>
    </sheetView>
  </sheetViews>
  <sheetFormatPr baseColWidth="10" defaultRowHeight="12"/>
  <cols>
    <col min="1" max="1" width="8.7109375" style="3" customWidth="1"/>
    <col min="2" max="2" width="8.7109375" style="4" customWidth="1"/>
    <col min="3" max="5" width="10.7109375" style="4" customWidth="1"/>
    <col min="6" max="6" width="15.140625" style="4" customWidth="1"/>
    <col min="7" max="9" width="8.7109375" style="4" customWidth="1"/>
    <col min="10" max="10" width="5.7109375" style="4" customWidth="1"/>
    <col min="11" max="13" width="8.7109375" style="4" customWidth="1"/>
    <col min="14" max="15" width="8.7109375" style="5" customWidth="1"/>
    <col min="16" max="16384" width="11.42578125" style="4"/>
  </cols>
  <sheetData>
    <row r="1" spans="1:15">
      <c r="A1" s="1" t="s">
        <v>72</v>
      </c>
      <c r="B1" s="1"/>
      <c r="C1" s="6">
        <v>1000</v>
      </c>
      <c r="D1" s="6"/>
      <c r="E1" s="1"/>
      <c r="O1" s="1"/>
    </row>
    <row r="3" spans="1:15">
      <c r="B3" s="1" t="s">
        <v>50</v>
      </c>
      <c r="C3" s="1" t="s">
        <v>54</v>
      </c>
      <c r="D3" s="1" t="s">
        <v>75</v>
      </c>
      <c r="E3" s="2" t="s">
        <v>63</v>
      </c>
      <c r="F3" s="1" t="s">
        <v>42</v>
      </c>
      <c r="G3" s="1" t="s">
        <v>44</v>
      </c>
      <c r="H3" s="1" t="s">
        <v>45</v>
      </c>
      <c r="I3" s="1" t="s">
        <v>43</v>
      </c>
      <c r="J3" s="6" t="s">
        <v>41</v>
      </c>
      <c r="K3" s="1" t="s">
        <v>46</v>
      </c>
      <c r="L3" s="1" t="s">
        <v>47</v>
      </c>
      <c r="M3" s="1" t="s">
        <v>51</v>
      </c>
      <c r="N3" s="2" t="s">
        <v>65</v>
      </c>
      <c r="O3" s="2" t="s">
        <v>62</v>
      </c>
    </row>
    <row r="5" spans="1:15">
      <c r="A5" s="7">
        <f>SUM(B5:B7)</f>
        <v>0.11</v>
      </c>
      <c r="B5" s="8">
        <v>0.03</v>
      </c>
      <c r="C5" s="9">
        <f>$C$1*B5</f>
        <v>30</v>
      </c>
      <c r="D5" s="9">
        <f>C5*0.0022</f>
        <v>6.6000000000000003E-2</v>
      </c>
      <c r="E5" s="10" t="s">
        <v>11</v>
      </c>
      <c r="F5" s="11" t="s">
        <v>10</v>
      </c>
      <c r="G5" s="11" t="s">
        <v>8</v>
      </c>
      <c r="H5" s="11" t="s">
        <v>3</v>
      </c>
      <c r="I5" s="11" t="s">
        <v>0</v>
      </c>
      <c r="J5" s="12">
        <v>0.25</v>
      </c>
      <c r="K5" s="12">
        <f>2*0.22</f>
        <v>0.44</v>
      </c>
      <c r="L5" s="12">
        <v>48.48</v>
      </c>
      <c r="M5" s="11" t="s">
        <v>52</v>
      </c>
      <c r="N5" s="10" t="s">
        <v>60</v>
      </c>
      <c r="O5" s="14">
        <v>284</v>
      </c>
    </row>
    <row r="6" spans="1:15">
      <c r="A6" s="3">
        <v>0.11</v>
      </c>
      <c r="B6" s="8">
        <v>0.03</v>
      </c>
      <c r="C6" s="9">
        <f>$C$1*B6</f>
        <v>30</v>
      </c>
      <c r="D6" s="9">
        <f>C6*0.0025</f>
        <v>7.4999999999999997E-2</v>
      </c>
      <c r="E6" s="10" t="s">
        <v>40</v>
      </c>
      <c r="F6" s="11" t="s">
        <v>39</v>
      </c>
      <c r="G6" s="11" t="s">
        <v>8</v>
      </c>
      <c r="H6" s="11" t="s">
        <v>3</v>
      </c>
      <c r="I6" s="11" t="s">
        <v>0</v>
      </c>
      <c r="J6" s="12">
        <v>0.2</v>
      </c>
      <c r="K6" s="12">
        <f>2*0.25</f>
        <v>0.5</v>
      </c>
      <c r="L6" s="12">
        <v>1451.76</v>
      </c>
      <c r="M6" s="11" t="s">
        <v>52</v>
      </c>
      <c r="N6" s="10" t="s">
        <v>60</v>
      </c>
      <c r="O6" s="14">
        <v>501</v>
      </c>
    </row>
    <row r="7" spans="1:15">
      <c r="B7" s="8">
        <v>0.05</v>
      </c>
      <c r="C7" s="9">
        <f>$C$1*B7</f>
        <v>50</v>
      </c>
      <c r="D7" s="9">
        <f>C7*0.0022</f>
        <v>0.11</v>
      </c>
      <c r="E7" s="10" t="s">
        <v>67</v>
      </c>
      <c r="F7" s="11" t="s">
        <v>66</v>
      </c>
      <c r="G7" s="11" t="s">
        <v>68</v>
      </c>
      <c r="H7" s="11" t="s">
        <v>2</v>
      </c>
      <c r="I7" s="11" t="s">
        <v>0</v>
      </c>
      <c r="J7" s="12">
        <v>0.25</v>
      </c>
      <c r="K7" s="12">
        <f>2*0.22</f>
        <v>0.44</v>
      </c>
      <c r="L7" s="12">
        <v>304.39</v>
      </c>
      <c r="M7" s="11" t="s">
        <v>52</v>
      </c>
      <c r="N7" s="10" t="s">
        <v>60</v>
      </c>
      <c r="O7" s="14">
        <v>528</v>
      </c>
    </row>
    <row r="8" spans="1:15">
      <c r="B8" s="8"/>
      <c r="C8" s="12"/>
      <c r="D8" s="12"/>
      <c r="E8" s="11"/>
      <c r="F8" s="11"/>
      <c r="G8" s="11"/>
      <c r="H8" s="11"/>
      <c r="I8" s="11"/>
      <c r="J8" s="11"/>
      <c r="K8" s="12"/>
      <c r="L8" s="12"/>
      <c r="M8" s="11"/>
      <c r="N8" s="10"/>
      <c r="O8" s="14"/>
    </row>
    <row r="9" spans="1:15">
      <c r="A9" s="7">
        <f>SUM(B9:B10)</f>
        <v>0.11</v>
      </c>
      <c r="B9" s="8">
        <v>0.03</v>
      </c>
      <c r="C9" s="9">
        <f>$C$1*B9</f>
        <v>30</v>
      </c>
      <c r="D9" s="9">
        <f>C9*0.0022</f>
        <v>6.6000000000000003E-2</v>
      </c>
      <c r="E9" s="10" t="s">
        <v>13</v>
      </c>
      <c r="F9" s="11" t="s">
        <v>12</v>
      </c>
      <c r="G9" s="11" t="s">
        <v>8</v>
      </c>
      <c r="H9" s="11" t="s">
        <v>14</v>
      </c>
      <c r="I9" s="11" t="s">
        <v>0</v>
      </c>
      <c r="J9" s="12">
        <v>0.35</v>
      </c>
      <c r="K9" s="12">
        <f>2*0.22</f>
        <v>0.44</v>
      </c>
      <c r="L9" s="12">
        <v>42.12</v>
      </c>
      <c r="M9" s="11" t="s">
        <v>52</v>
      </c>
      <c r="N9" s="10" t="s">
        <v>60</v>
      </c>
      <c r="O9" s="14">
        <v>326</v>
      </c>
    </row>
    <row r="10" spans="1:15">
      <c r="A10" s="3">
        <v>0.11</v>
      </c>
      <c r="B10" s="8">
        <v>0.08</v>
      </c>
      <c r="C10" s="9">
        <f>$C$1*B10</f>
        <v>80</v>
      </c>
      <c r="D10" s="9">
        <f>C10*0.0022</f>
        <v>0.17600000000000002</v>
      </c>
      <c r="E10" s="10" t="s">
        <v>16</v>
      </c>
      <c r="F10" s="11" t="s">
        <v>15</v>
      </c>
      <c r="G10" s="11" t="s">
        <v>8</v>
      </c>
      <c r="H10" s="11" t="s">
        <v>9</v>
      </c>
      <c r="I10" s="11" t="s">
        <v>0</v>
      </c>
      <c r="J10" s="12">
        <v>0.35</v>
      </c>
      <c r="K10" s="12">
        <f>2*0.22</f>
        <v>0.44</v>
      </c>
      <c r="L10" s="12">
        <v>66.92</v>
      </c>
      <c r="M10" s="11" t="s">
        <v>52</v>
      </c>
      <c r="N10" s="10" t="s">
        <v>60</v>
      </c>
      <c r="O10" s="14">
        <v>755</v>
      </c>
    </row>
    <row r="11" spans="1:15">
      <c r="B11" s="8"/>
      <c r="C11" s="9"/>
      <c r="D11" s="9"/>
      <c r="E11" s="11"/>
      <c r="F11" s="11"/>
      <c r="G11" s="11"/>
      <c r="H11" s="11"/>
      <c r="I11" s="11"/>
      <c r="J11" s="11"/>
      <c r="K11" s="12"/>
      <c r="L11" s="12"/>
      <c r="M11" s="11"/>
      <c r="N11" s="10"/>
      <c r="O11" s="14"/>
    </row>
    <row r="12" spans="1:15">
      <c r="A12" s="7">
        <f>SUM(B12:B13)</f>
        <v>0.12</v>
      </c>
      <c r="B12" s="8">
        <v>0.12</v>
      </c>
      <c r="C12" s="9">
        <f>$C$1*B12</f>
        <v>120</v>
      </c>
      <c r="D12" s="9">
        <f>C12*0.0023</f>
        <v>0.27600000000000002</v>
      </c>
      <c r="E12" s="10" t="s">
        <v>22</v>
      </c>
      <c r="F12" s="11" t="s">
        <v>21</v>
      </c>
      <c r="G12" s="11" t="s">
        <v>4</v>
      </c>
      <c r="H12" s="11" t="s">
        <v>3</v>
      </c>
      <c r="I12" s="11" t="s">
        <v>0</v>
      </c>
      <c r="J12" s="12">
        <v>0.25</v>
      </c>
      <c r="K12" s="12">
        <f>2*0.23</f>
        <v>0.46</v>
      </c>
      <c r="L12" s="12">
        <v>17.100000000000001</v>
      </c>
      <c r="M12" s="11" t="s">
        <v>52</v>
      </c>
      <c r="N12" s="10" t="s">
        <v>60</v>
      </c>
      <c r="O12" s="14">
        <v>197</v>
      </c>
    </row>
    <row r="13" spans="1:15">
      <c r="A13" s="3">
        <v>0.12</v>
      </c>
      <c r="G13" s="11"/>
      <c r="H13" s="11"/>
      <c r="I13" s="11"/>
      <c r="J13" s="11"/>
      <c r="K13" s="11"/>
      <c r="L13" s="11"/>
      <c r="M13" s="11"/>
      <c r="N13" s="11"/>
      <c r="O13" s="11"/>
    </row>
    <row r="14" spans="1:15">
      <c r="B14" s="8"/>
      <c r="C14" s="9"/>
      <c r="D14" s="9"/>
      <c r="E14" s="10"/>
      <c r="F14" s="11"/>
      <c r="G14" s="11"/>
      <c r="H14" s="11"/>
      <c r="I14" s="11"/>
      <c r="J14" s="12"/>
      <c r="K14" s="12"/>
      <c r="L14" s="12"/>
      <c r="M14" s="11"/>
      <c r="N14" s="10"/>
      <c r="O14" s="14"/>
    </row>
    <row r="15" spans="1:15">
      <c r="A15" s="7">
        <f>SUM(B15:B16)</f>
        <v>0.12</v>
      </c>
      <c r="B15" s="8">
        <v>0.03</v>
      </c>
      <c r="C15" s="9">
        <f t="shared" ref="C15:C32" si="0">$C$1*B15</f>
        <v>30</v>
      </c>
      <c r="D15" s="9">
        <f>C15*0.0023</f>
        <v>6.9000000000000006E-2</v>
      </c>
      <c r="E15" s="10" t="s">
        <v>20</v>
      </c>
      <c r="F15" s="11" t="s">
        <v>19</v>
      </c>
      <c r="G15" s="11" t="s">
        <v>4</v>
      </c>
      <c r="H15" s="11" t="s">
        <v>14</v>
      </c>
      <c r="I15" s="11" t="s">
        <v>0</v>
      </c>
      <c r="J15" s="12">
        <v>0.35</v>
      </c>
      <c r="K15" s="12">
        <f>2*0.23</f>
        <v>0.46</v>
      </c>
      <c r="L15" s="12">
        <v>35.700000000000003</v>
      </c>
      <c r="M15" s="11" t="s">
        <v>52</v>
      </c>
      <c r="N15" s="10" t="s">
        <v>60</v>
      </c>
      <c r="O15" s="14">
        <v>266</v>
      </c>
    </row>
    <row r="16" spans="1:15">
      <c r="A16" s="3">
        <v>0.12</v>
      </c>
      <c r="B16" s="8">
        <v>0.09</v>
      </c>
      <c r="C16" s="9">
        <f t="shared" si="0"/>
        <v>90</v>
      </c>
      <c r="D16" s="9">
        <f>C16*0.0023</f>
        <v>0.20699999999999999</v>
      </c>
      <c r="E16" s="10" t="s">
        <v>18</v>
      </c>
      <c r="F16" s="11" t="s">
        <v>17</v>
      </c>
      <c r="G16" s="11" t="s">
        <v>4</v>
      </c>
      <c r="H16" s="11" t="s">
        <v>9</v>
      </c>
      <c r="I16" s="11" t="s">
        <v>0</v>
      </c>
      <c r="J16" s="12">
        <v>0.35</v>
      </c>
      <c r="K16" s="12">
        <f>2*0.23</f>
        <v>0.46</v>
      </c>
      <c r="L16" s="12">
        <v>49.43</v>
      </c>
      <c r="M16" s="11" t="s">
        <v>52</v>
      </c>
      <c r="N16" s="10" t="s">
        <v>60</v>
      </c>
      <c r="O16" s="14">
        <v>755</v>
      </c>
    </row>
    <row r="17" spans="1:15">
      <c r="B17" s="8"/>
      <c r="C17" s="9"/>
      <c r="D17" s="9"/>
      <c r="E17" s="11"/>
      <c r="F17" s="11"/>
      <c r="G17" s="11"/>
      <c r="H17" s="11"/>
      <c r="I17" s="11"/>
      <c r="J17" s="11"/>
      <c r="K17" s="12"/>
      <c r="L17" s="12"/>
      <c r="M17" s="11"/>
      <c r="N17" s="10"/>
      <c r="O17" s="14"/>
    </row>
    <row r="18" spans="1:15">
      <c r="A18" s="7">
        <f>SUM(B18:B20)</f>
        <v>0.11</v>
      </c>
      <c r="B18" s="8">
        <v>0.03</v>
      </c>
      <c r="C18" s="9">
        <f t="shared" ref="C18" si="1">$C$1*B18</f>
        <v>30</v>
      </c>
      <c r="D18" s="9">
        <f>C18*0.0027</f>
        <v>8.1000000000000003E-2</v>
      </c>
      <c r="E18" s="10" t="s">
        <v>74</v>
      </c>
      <c r="F18" s="11" t="s">
        <v>73</v>
      </c>
      <c r="G18" s="11" t="s">
        <v>37</v>
      </c>
      <c r="H18" s="11" t="s">
        <v>2</v>
      </c>
      <c r="I18" s="11" t="s">
        <v>1</v>
      </c>
      <c r="J18" s="12">
        <v>0.48</v>
      </c>
      <c r="K18" s="12">
        <f>2*0.27</f>
        <v>0.54</v>
      </c>
      <c r="L18" s="12">
        <v>1112.45</v>
      </c>
      <c r="M18" s="11" t="s">
        <v>52</v>
      </c>
      <c r="N18" s="10" t="s">
        <v>61</v>
      </c>
      <c r="O18" s="14">
        <v>314</v>
      </c>
    </row>
    <row r="19" spans="1:15">
      <c r="A19" s="3">
        <v>0.09</v>
      </c>
      <c r="B19" s="8">
        <v>0.03</v>
      </c>
      <c r="C19" s="9">
        <f t="shared" si="0"/>
        <v>30</v>
      </c>
      <c r="D19" s="9">
        <f>C19*0.007</f>
        <v>0.21</v>
      </c>
      <c r="E19" s="10" t="s">
        <v>38</v>
      </c>
      <c r="F19" s="11" t="s">
        <v>36</v>
      </c>
      <c r="G19" s="11" t="s">
        <v>37</v>
      </c>
      <c r="H19" s="11" t="s">
        <v>2</v>
      </c>
      <c r="I19" s="11" t="s">
        <v>1</v>
      </c>
      <c r="J19" s="12">
        <v>0.45</v>
      </c>
      <c r="K19" s="12">
        <f>2*0.7</f>
        <v>1.4</v>
      </c>
      <c r="L19" s="12">
        <v>504.73</v>
      </c>
      <c r="M19" s="11" t="s">
        <v>57</v>
      </c>
      <c r="N19" s="10" t="s">
        <v>60</v>
      </c>
      <c r="O19" s="14">
        <v>1805</v>
      </c>
    </row>
    <row r="20" spans="1:15">
      <c r="B20" s="8">
        <v>0.05</v>
      </c>
      <c r="C20" s="9">
        <f t="shared" si="0"/>
        <v>50</v>
      </c>
      <c r="D20" s="9">
        <f>C20*0.003</f>
        <v>0.15</v>
      </c>
      <c r="E20" s="10" t="s">
        <v>34</v>
      </c>
      <c r="F20" s="11" t="s">
        <v>33</v>
      </c>
      <c r="G20" s="11" t="s">
        <v>35</v>
      </c>
      <c r="H20" s="11" t="s">
        <v>2</v>
      </c>
      <c r="I20" s="11" t="s">
        <v>0</v>
      </c>
      <c r="J20" s="12">
        <v>0.45</v>
      </c>
      <c r="K20" s="12">
        <f>2*0.3</f>
        <v>0.6</v>
      </c>
      <c r="L20" s="12">
        <v>60.97</v>
      </c>
      <c r="M20" s="11" t="s">
        <v>52</v>
      </c>
      <c r="N20" s="10" t="s">
        <v>60</v>
      </c>
      <c r="O20" s="14">
        <v>454</v>
      </c>
    </row>
    <row r="21" spans="1:15">
      <c r="B21" s="8"/>
      <c r="C21" s="9"/>
      <c r="D21" s="9"/>
      <c r="E21" s="10"/>
      <c r="F21" s="11"/>
      <c r="G21" s="11"/>
      <c r="H21" s="11"/>
      <c r="I21" s="11"/>
      <c r="J21" s="12"/>
      <c r="K21" s="12"/>
      <c r="L21" s="12"/>
      <c r="M21" s="11"/>
      <c r="N21" s="10"/>
      <c r="O21" s="14"/>
    </row>
    <row r="22" spans="1:15">
      <c r="A22" s="7">
        <f>SUM(B22:B24)</f>
        <v>0.26</v>
      </c>
      <c r="B22" s="8">
        <v>0.12</v>
      </c>
      <c r="C22" s="9">
        <f t="shared" si="0"/>
        <v>120</v>
      </c>
      <c r="D22" s="9">
        <f>C22*0.0062</f>
        <v>0.74399999999999999</v>
      </c>
      <c r="E22" s="10" t="s">
        <v>24</v>
      </c>
      <c r="F22" s="11" t="s">
        <v>23</v>
      </c>
      <c r="G22" s="11" t="s">
        <v>7</v>
      </c>
      <c r="H22" s="11" t="s">
        <v>2</v>
      </c>
      <c r="I22" s="11" t="s">
        <v>0</v>
      </c>
      <c r="J22" s="12">
        <v>0.25</v>
      </c>
      <c r="K22" s="12">
        <f>2*0.62</f>
        <v>1.24</v>
      </c>
      <c r="L22" s="12">
        <v>63.59</v>
      </c>
      <c r="M22" s="11" t="s">
        <v>52</v>
      </c>
      <c r="N22" s="10" t="s">
        <v>60</v>
      </c>
      <c r="O22" s="14">
        <v>528</v>
      </c>
    </row>
    <row r="23" spans="1:15">
      <c r="A23" s="3">
        <v>0.25</v>
      </c>
      <c r="B23" s="8">
        <v>0.12</v>
      </c>
      <c r="C23" s="9">
        <f t="shared" si="0"/>
        <v>120</v>
      </c>
      <c r="D23" s="9">
        <f>C23*0.0048</f>
        <v>0.57599999999999996</v>
      </c>
      <c r="E23" s="10" t="s">
        <v>64</v>
      </c>
      <c r="F23" s="11" t="s">
        <v>6</v>
      </c>
      <c r="G23" s="11" t="s">
        <v>7</v>
      </c>
      <c r="H23" s="11" t="s">
        <v>2</v>
      </c>
      <c r="I23" s="11" t="s">
        <v>0</v>
      </c>
      <c r="J23" s="12">
        <v>0.75</v>
      </c>
      <c r="K23" s="12">
        <f>2*0.48</f>
        <v>0.96</v>
      </c>
      <c r="L23" s="12">
        <v>360.96</v>
      </c>
      <c r="M23" s="11" t="s">
        <v>52</v>
      </c>
      <c r="N23" s="10" t="s">
        <v>61</v>
      </c>
      <c r="O23" s="14">
        <v>851</v>
      </c>
    </row>
    <row r="24" spans="1:15">
      <c r="B24" s="8">
        <v>0.02</v>
      </c>
      <c r="C24" s="9">
        <f t="shared" si="0"/>
        <v>20</v>
      </c>
      <c r="D24" s="9">
        <f>C24*0.011</f>
        <v>0.21999999999999997</v>
      </c>
      <c r="E24" s="10" t="s">
        <v>70</v>
      </c>
      <c r="F24" s="11" t="s">
        <v>69</v>
      </c>
      <c r="G24" s="11" t="s">
        <v>71</v>
      </c>
      <c r="H24" s="11" t="s">
        <v>2</v>
      </c>
      <c r="I24" s="11" t="s">
        <v>0</v>
      </c>
      <c r="J24" s="12">
        <v>0.95</v>
      </c>
      <c r="K24" s="12">
        <f>2*1.1</f>
        <v>2.2000000000000002</v>
      </c>
      <c r="L24" s="12">
        <v>104.44</v>
      </c>
      <c r="M24" s="11" t="s">
        <v>52</v>
      </c>
      <c r="N24" s="10" t="s">
        <v>60</v>
      </c>
      <c r="O24" s="14">
        <v>40</v>
      </c>
    </row>
    <row r="25" spans="1:15">
      <c r="B25" s="8"/>
      <c r="C25" s="9"/>
      <c r="D25" s="9"/>
      <c r="E25" s="11"/>
      <c r="F25" s="11"/>
      <c r="G25" s="11"/>
      <c r="H25" s="11"/>
      <c r="I25" s="11"/>
      <c r="J25" s="11"/>
      <c r="K25" s="12"/>
      <c r="L25" s="12"/>
      <c r="M25" s="11"/>
      <c r="N25" s="10"/>
      <c r="O25" s="14"/>
    </row>
    <row r="26" spans="1:15">
      <c r="A26" s="7">
        <f>SUM(B26:B28)</f>
        <v>0.09</v>
      </c>
      <c r="B26" s="8">
        <v>0.03</v>
      </c>
      <c r="C26" s="9">
        <f t="shared" si="0"/>
        <v>30</v>
      </c>
      <c r="D26" s="9">
        <f>C26*0.0025</f>
        <v>7.4999999999999997E-2</v>
      </c>
      <c r="E26" s="10" t="s">
        <v>56</v>
      </c>
      <c r="F26" s="11" t="s">
        <v>55</v>
      </c>
      <c r="G26" s="11" t="s">
        <v>30</v>
      </c>
      <c r="H26" s="11" t="s">
        <v>32</v>
      </c>
      <c r="I26" s="11" t="s">
        <v>0</v>
      </c>
      <c r="J26" s="12">
        <v>0.3</v>
      </c>
      <c r="K26" s="12">
        <f>2*0.25</f>
        <v>0.5</v>
      </c>
      <c r="L26" s="12">
        <v>414.96</v>
      </c>
      <c r="M26" s="11" t="s">
        <v>52</v>
      </c>
      <c r="N26" s="10" t="s">
        <v>60</v>
      </c>
      <c r="O26" s="14"/>
    </row>
    <row r="27" spans="1:15">
      <c r="A27" s="3">
        <v>0.1</v>
      </c>
      <c r="B27" s="8">
        <v>0.03</v>
      </c>
      <c r="C27" s="9">
        <f t="shared" si="0"/>
        <v>30</v>
      </c>
      <c r="D27" s="9">
        <f>C27*0.0035</f>
        <v>0.105</v>
      </c>
      <c r="E27" s="10" t="s">
        <v>48</v>
      </c>
      <c r="F27" s="11" t="s">
        <v>49</v>
      </c>
      <c r="G27" s="11" t="s">
        <v>30</v>
      </c>
      <c r="H27" s="11" t="s">
        <v>32</v>
      </c>
      <c r="I27" s="11" t="s">
        <v>1</v>
      </c>
      <c r="J27" s="12">
        <v>0.55000000000000004</v>
      </c>
      <c r="K27" s="12">
        <f>2*0.35</f>
        <v>0.7</v>
      </c>
      <c r="L27" s="12">
        <v>580.96</v>
      </c>
      <c r="M27" s="11" t="s">
        <v>52</v>
      </c>
      <c r="N27" s="10" t="s">
        <v>60</v>
      </c>
      <c r="O27" s="14">
        <v>97</v>
      </c>
    </row>
    <row r="28" spans="1:15">
      <c r="A28" s="7"/>
      <c r="B28" s="8">
        <v>0.03</v>
      </c>
      <c r="C28" s="9">
        <f t="shared" si="0"/>
        <v>30</v>
      </c>
      <c r="D28" s="9">
        <f>C28*0.003</f>
        <v>0.09</v>
      </c>
      <c r="E28" s="10" t="s">
        <v>59</v>
      </c>
      <c r="F28" s="11" t="s">
        <v>58</v>
      </c>
      <c r="G28" s="11" t="s">
        <v>30</v>
      </c>
      <c r="H28" s="11" t="s">
        <v>32</v>
      </c>
      <c r="I28" s="11" t="s">
        <v>1</v>
      </c>
      <c r="J28" s="12">
        <v>0.35</v>
      </c>
      <c r="K28" s="12">
        <f>2*0.3</f>
        <v>0.6</v>
      </c>
      <c r="L28" s="12">
        <v>946.62</v>
      </c>
      <c r="M28" s="11" t="s">
        <v>52</v>
      </c>
      <c r="N28" s="10" t="s">
        <v>60</v>
      </c>
      <c r="O28" s="14">
        <v>19</v>
      </c>
    </row>
    <row r="29" spans="1:15">
      <c r="B29" s="8"/>
      <c r="C29" s="9"/>
      <c r="D29" s="9"/>
      <c r="E29" s="11"/>
      <c r="F29" s="10"/>
      <c r="G29" s="11"/>
      <c r="H29" s="11"/>
      <c r="I29" s="11"/>
      <c r="J29" s="11"/>
      <c r="K29" s="12"/>
      <c r="L29" s="12"/>
      <c r="M29" s="11"/>
      <c r="N29" s="10"/>
      <c r="O29" s="14"/>
    </row>
    <row r="30" spans="1:15">
      <c r="A30" s="7">
        <f>SUM(B30:B32)</f>
        <v>0.08</v>
      </c>
      <c r="B30" s="8">
        <v>0.02</v>
      </c>
      <c r="C30" s="9">
        <f t="shared" si="0"/>
        <v>20</v>
      </c>
      <c r="D30" s="9">
        <f>C30*0.0023</f>
        <v>4.5999999999999999E-2</v>
      </c>
      <c r="E30" s="10" t="s">
        <v>26</v>
      </c>
      <c r="F30" s="11" t="s">
        <v>25</v>
      </c>
      <c r="G30" s="11" t="s">
        <v>4</v>
      </c>
      <c r="H30" s="11" t="s">
        <v>5</v>
      </c>
      <c r="I30" s="11" t="s">
        <v>1</v>
      </c>
      <c r="J30" s="12">
        <v>0.25</v>
      </c>
      <c r="K30" s="12">
        <f>2*0.23</f>
        <v>0.46</v>
      </c>
      <c r="L30" s="12">
        <v>16.88</v>
      </c>
      <c r="M30" s="11" t="s">
        <v>52</v>
      </c>
      <c r="N30" s="10" t="s">
        <v>60</v>
      </c>
      <c r="O30" s="14">
        <v>25</v>
      </c>
    </row>
    <row r="31" spans="1:15">
      <c r="A31" s="3">
        <v>0.1</v>
      </c>
      <c r="B31" s="8">
        <v>0.02</v>
      </c>
      <c r="C31" s="9">
        <f t="shared" si="0"/>
        <v>20</v>
      </c>
      <c r="D31" s="9">
        <f>C31*0.0052</f>
        <v>0.104</v>
      </c>
      <c r="E31" s="10" t="s">
        <v>28</v>
      </c>
      <c r="F31" s="11" t="s">
        <v>27</v>
      </c>
      <c r="G31" s="11" t="s">
        <v>4</v>
      </c>
      <c r="H31" s="11" t="s">
        <v>5</v>
      </c>
      <c r="I31" s="11" t="s">
        <v>1</v>
      </c>
      <c r="J31" s="12">
        <v>0.4</v>
      </c>
      <c r="K31" s="12">
        <f>2*0.52</f>
        <v>1.04</v>
      </c>
      <c r="L31" s="12">
        <v>120.02</v>
      </c>
      <c r="M31" s="11" t="s">
        <v>52</v>
      </c>
      <c r="N31" s="10" t="s">
        <v>61</v>
      </c>
      <c r="O31" s="14">
        <v>87</v>
      </c>
    </row>
    <row r="32" spans="1:15">
      <c r="B32" s="8">
        <v>0.04</v>
      </c>
      <c r="C32" s="9">
        <f t="shared" si="0"/>
        <v>40</v>
      </c>
      <c r="D32" s="9">
        <f>C32*0.007</f>
        <v>0.28000000000000003</v>
      </c>
      <c r="E32" s="10" t="s">
        <v>31</v>
      </c>
      <c r="F32" s="11" t="s">
        <v>29</v>
      </c>
      <c r="G32" s="11" t="s">
        <v>30</v>
      </c>
      <c r="H32" s="11" t="s">
        <v>5</v>
      </c>
      <c r="I32" s="11" t="s">
        <v>1</v>
      </c>
      <c r="J32" s="12">
        <v>0.45</v>
      </c>
      <c r="K32" s="12">
        <f>2*0.7</f>
        <v>1.4</v>
      </c>
      <c r="L32" s="12">
        <v>100.23</v>
      </c>
      <c r="M32" s="11" t="s">
        <v>53</v>
      </c>
      <c r="N32" s="10" t="s">
        <v>60</v>
      </c>
      <c r="O32" s="14">
        <v>309</v>
      </c>
    </row>
    <row r="33" spans="1:15">
      <c r="B33" s="8"/>
      <c r="C33" s="9"/>
      <c r="D33" s="9"/>
      <c r="E33" s="11"/>
      <c r="F33" s="10"/>
      <c r="G33" s="11"/>
      <c r="H33" s="11"/>
      <c r="I33" s="11"/>
      <c r="J33" s="11"/>
      <c r="K33" s="12"/>
      <c r="L33" s="12"/>
      <c r="M33" s="11"/>
      <c r="N33" s="10"/>
      <c r="O33" s="14"/>
    </row>
    <row r="34" spans="1:15">
      <c r="A34" s="3">
        <f>A5+A9+A12+A15+A18+A22+A26+A30</f>
        <v>0.99999999999999989</v>
      </c>
      <c r="B34" s="3">
        <f>SUM(B5:B32)</f>
        <v>1.0000000000000002</v>
      </c>
      <c r="C34" s="6">
        <f>SUM(C5:C32)</f>
        <v>1000</v>
      </c>
      <c r="D34" s="6">
        <f>SUM(D5:D32)</f>
        <v>3.726</v>
      </c>
      <c r="O34" s="13"/>
    </row>
  </sheetData>
  <pageMargins left="0.7" right="0.7" top="0.78740157499999996" bottom="0.78740157499999996" header="0.3" footer="0.3"/>
  <pageSetup paperSize="9" orientation="portrait" horizontalDpi="0" verticalDpi="0" r:id="rId1"/>
  <ignoredErrors>
    <ignoredError sqref="K27 K6 D6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ebase</vt:lpstr>
    </vt:vector>
  </TitlesOfParts>
  <Company>BASF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Schmiebusch</dc:creator>
  <cp:lastModifiedBy>User</cp:lastModifiedBy>
  <dcterms:created xsi:type="dcterms:W3CDTF">2013-11-21T15:06:07Z</dcterms:created>
  <dcterms:modified xsi:type="dcterms:W3CDTF">2015-06-01T20:52:38Z</dcterms:modified>
</cp:coreProperties>
</file>