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01"/>
  <workbookPr showInkAnnotation="0"/>
  <mc:AlternateContent xmlns:mc="http://schemas.openxmlformats.org/markup-compatibility/2006">
    <mc:Choice Requires="x15">
      <x15ac:absPath xmlns:x15ac="http://schemas.microsoft.com/office/spreadsheetml/2010/11/ac" url="/Users/matthiaswelz/Desktop/"/>
    </mc:Choice>
  </mc:AlternateContent>
  <bookViews>
    <workbookView xWindow="0" yWindow="460" windowWidth="28800" windowHeight="17460" tabRatio="500"/>
  </bookViews>
  <sheets>
    <sheet name="Tabelle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1" l="1"/>
  <c r="G4" i="1"/>
  <c r="I16" i="1"/>
  <c r="B16" i="1"/>
  <c r="F16" i="1"/>
  <c r="J16" i="1"/>
  <c r="N16" i="1"/>
  <c r="K17" i="1"/>
  <c r="L17" i="1"/>
  <c r="M17" i="1"/>
  <c r="B17" i="1"/>
  <c r="F17" i="1"/>
  <c r="J17" i="1"/>
  <c r="N17" i="1"/>
  <c r="K18" i="1"/>
  <c r="L18" i="1"/>
  <c r="M18" i="1"/>
  <c r="B18" i="1"/>
  <c r="F18" i="1"/>
  <c r="J18" i="1"/>
  <c r="N18" i="1"/>
  <c r="K19" i="1"/>
  <c r="L19" i="1"/>
  <c r="M19" i="1"/>
  <c r="B19" i="1"/>
  <c r="F19" i="1"/>
  <c r="J19" i="1"/>
  <c r="N19" i="1"/>
  <c r="K20" i="1"/>
  <c r="L20" i="1"/>
  <c r="M20" i="1"/>
  <c r="B20" i="1"/>
  <c r="F20" i="1"/>
  <c r="J20" i="1"/>
  <c r="N20" i="1"/>
  <c r="K21" i="1"/>
  <c r="L21" i="1"/>
  <c r="M21" i="1"/>
  <c r="B21" i="1"/>
  <c r="F21" i="1"/>
  <c r="J21" i="1"/>
  <c r="N21" i="1"/>
  <c r="K22" i="1"/>
  <c r="L22" i="1"/>
  <c r="M22" i="1"/>
  <c r="B22" i="1"/>
  <c r="F22" i="1"/>
  <c r="J22" i="1"/>
  <c r="N22" i="1"/>
  <c r="K23" i="1"/>
  <c r="L23" i="1"/>
  <c r="M23" i="1"/>
  <c r="B23" i="1"/>
  <c r="F23" i="1"/>
  <c r="J23" i="1"/>
  <c r="N23" i="1"/>
  <c r="K24" i="1"/>
  <c r="L24" i="1"/>
  <c r="M24" i="1"/>
  <c r="B24" i="1"/>
  <c r="F24" i="1"/>
  <c r="J24" i="1"/>
  <c r="N24" i="1"/>
  <c r="K25" i="1"/>
  <c r="L25" i="1"/>
  <c r="M25" i="1"/>
  <c r="B25" i="1"/>
  <c r="F25" i="1"/>
  <c r="J25" i="1"/>
  <c r="N25" i="1"/>
  <c r="K26" i="1"/>
  <c r="L26" i="1"/>
  <c r="M26" i="1"/>
  <c r="B26" i="1"/>
  <c r="F26" i="1"/>
  <c r="J26" i="1"/>
  <c r="N26" i="1"/>
  <c r="K27" i="1"/>
  <c r="L27" i="1"/>
  <c r="M27" i="1"/>
  <c r="B27" i="1"/>
  <c r="F27" i="1"/>
  <c r="J27" i="1"/>
  <c r="N27" i="1"/>
  <c r="K28" i="1"/>
  <c r="L28" i="1"/>
  <c r="M28" i="1"/>
  <c r="B28" i="1"/>
  <c r="F28" i="1"/>
  <c r="J28" i="1"/>
  <c r="N28" i="1"/>
  <c r="K29" i="1"/>
  <c r="L29" i="1"/>
  <c r="M29" i="1"/>
  <c r="B29" i="1"/>
  <c r="F29" i="1"/>
  <c r="J29" i="1"/>
  <c r="N29" i="1"/>
  <c r="K30" i="1"/>
  <c r="L30" i="1"/>
  <c r="M30" i="1"/>
  <c r="B30" i="1"/>
  <c r="F30" i="1"/>
  <c r="J30" i="1"/>
  <c r="N30" i="1"/>
  <c r="K31" i="1"/>
  <c r="L31" i="1"/>
  <c r="M31" i="1"/>
  <c r="B31" i="1"/>
  <c r="F31" i="1"/>
  <c r="J31" i="1"/>
  <c r="N31" i="1"/>
  <c r="K32" i="1"/>
  <c r="L32" i="1"/>
  <c r="M32" i="1"/>
  <c r="B32" i="1"/>
  <c r="F32" i="1"/>
  <c r="J32" i="1"/>
  <c r="N32" i="1"/>
  <c r="K33" i="1"/>
  <c r="L33" i="1"/>
  <c r="M33" i="1"/>
  <c r="B33" i="1"/>
  <c r="F33" i="1"/>
  <c r="J33" i="1"/>
  <c r="N33" i="1"/>
  <c r="K34" i="1"/>
  <c r="L34" i="1"/>
  <c r="M34" i="1"/>
  <c r="B34" i="1"/>
  <c r="F34" i="1"/>
  <c r="J34" i="1"/>
  <c r="N34" i="1"/>
  <c r="K35" i="1"/>
  <c r="L35" i="1"/>
  <c r="M35" i="1"/>
  <c r="B35" i="1"/>
  <c r="F35" i="1"/>
  <c r="J35" i="1"/>
  <c r="N35" i="1"/>
  <c r="K36" i="1"/>
  <c r="L36" i="1"/>
  <c r="M36" i="1"/>
  <c r="B36" i="1"/>
  <c r="F36" i="1"/>
  <c r="J36" i="1"/>
  <c r="N36" i="1"/>
  <c r="K37" i="1"/>
  <c r="L37" i="1"/>
  <c r="M37" i="1"/>
  <c r="B37" i="1"/>
  <c r="F37" i="1"/>
  <c r="J37" i="1"/>
  <c r="N37" i="1"/>
  <c r="K38" i="1"/>
  <c r="L38" i="1"/>
  <c r="M38" i="1"/>
  <c r="B38" i="1"/>
  <c r="F38" i="1"/>
  <c r="J38" i="1"/>
  <c r="N38" i="1"/>
  <c r="K39" i="1"/>
  <c r="L39" i="1"/>
  <c r="M39" i="1"/>
  <c r="B39" i="1"/>
  <c r="F39" i="1"/>
  <c r="J39" i="1"/>
  <c r="N39" i="1"/>
  <c r="K40" i="1"/>
  <c r="L40" i="1"/>
  <c r="M40" i="1"/>
  <c r="B40" i="1"/>
  <c r="F40" i="1"/>
  <c r="J40" i="1"/>
  <c r="N40" i="1"/>
  <c r="K41" i="1"/>
  <c r="L41" i="1"/>
  <c r="M41" i="1"/>
  <c r="B41" i="1"/>
  <c r="F41" i="1"/>
  <c r="J41" i="1"/>
  <c r="N41" i="1"/>
  <c r="K42" i="1"/>
  <c r="L42" i="1"/>
  <c r="M42" i="1"/>
  <c r="B42" i="1"/>
  <c r="F42" i="1"/>
  <c r="J42" i="1"/>
  <c r="N42" i="1"/>
  <c r="K43" i="1"/>
  <c r="L43" i="1"/>
  <c r="M43" i="1"/>
  <c r="B43" i="1"/>
  <c r="F43" i="1"/>
  <c r="J43" i="1"/>
  <c r="N43" i="1"/>
  <c r="K44" i="1"/>
  <c r="L44" i="1"/>
  <c r="M44" i="1"/>
  <c r="B44" i="1"/>
  <c r="F44" i="1"/>
  <c r="J44" i="1"/>
  <c r="N44" i="1"/>
  <c r="K45" i="1"/>
  <c r="L45" i="1"/>
  <c r="M45" i="1"/>
  <c r="B45" i="1"/>
  <c r="F45" i="1"/>
  <c r="J45" i="1"/>
  <c r="N45" i="1"/>
  <c r="K46" i="1"/>
  <c r="L46" i="1"/>
  <c r="M46" i="1"/>
  <c r="B46" i="1"/>
  <c r="F46" i="1"/>
  <c r="J46" i="1"/>
  <c r="N46" i="1"/>
  <c r="K47" i="1"/>
  <c r="L47" i="1"/>
  <c r="M47" i="1"/>
  <c r="B47" i="1"/>
  <c r="F47" i="1"/>
  <c r="J47" i="1"/>
  <c r="N47" i="1"/>
  <c r="K48" i="1"/>
  <c r="L48" i="1"/>
  <c r="M48" i="1"/>
  <c r="B48" i="1"/>
  <c r="F48" i="1"/>
  <c r="J48" i="1"/>
  <c r="N48" i="1"/>
  <c r="K49" i="1"/>
  <c r="L49" i="1"/>
  <c r="M49" i="1"/>
  <c r="B49" i="1"/>
  <c r="F49" i="1"/>
  <c r="J49" i="1"/>
  <c r="N49" i="1"/>
  <c r="K50" i="1"/>
  <c r="L50" i="1"/>
  <c r="M50" i="1"/>
  <c r="B50" i="1"/>
  <c r="F50" i="1"/>
  <c r="J50" i="1"/>
  <c r="N50" i="1"/>
  <c r="K51" i="1"/>
  <c r="L51" i="1"/>
  <c r="M51" i="1"/>
  <c r="B51" i="1"/>
  <c r="F51" i="1"/>
  <c r="J51" i="1"/>
  <c r="N51" i="1"/>
  <c r="K52" i="1"/>
  <c r="L52" i="1"/>
  <c r="M52" i="1"/>
  <c r="B52" i="1"/>
  <c r="F52" i="1"/>
  <c r="J52" i="1"/>
  <c r="N52" i="1"/>
  <c r="K53" i="1"/>
  <c r="L53" i="1"/>
  <c r="M53" i="1"/>
  <c r="B53" i="1"/>
  <c r="F53" i="1"/>
  <c r="J53" i="1"/>
  <c r="N53" i="1"/>
  <c r="K54" i="1"/>
  <c r="L54" i="1"/>
  <c r="M54" i="1"/>
  <c r="B54" i="1"/>
  <c r="F54" i="1"/>
  <c r="J54" i="1"/>
  <c r="N54" i="1"/>
  <c r="K55" i="1"/>
  <c r="L55" i="1"/>
  <c r="M55" i="1"/>
  <c r="B55" i="1"/>
  <c r="F55" i="1"/>
  <c r="J55" i="1"/>
  <c r="N55" i="1"/>
  <c r="K56" i="1"/>
  <c r="L56" i="1"/>
  <c r="M56" i="1"/>
  <c r="B56" i="1"/>
  <c r="F56" i="1"/>
  <c r="J56" i="1"/>
  <c r="N56" i="1"/>
  <c r="C62" i="1"/>
  <c r="C65" i="1"/>
  <c r="D65" i="1"/>
  <c r="H5" i="1"/>
  <c r="I5" i="1"/>
  <c r="D16" i="1"/>
  <c r="G17" i="1"/>
  <c r="H17" i="1"/>
  <c r="D17" i="1"/>
  <c r="I17" i="1"/>
  <c r="G18" i="1"/>
  <c r="H18" i="1"/>
  <c r="D18" i="1"/>
  <c r="I18" i="1"/>
  <c r="G19" i="1"/>
  <c r="H19" i="1"/>
  <c r="D19" i="1"/>
  <c r="I19" i="1"/>
  <c r="G20" i="1"/>
  <c r="H20" i="1"/>
  <c r="D20" i="1"/>
  <c r="I20" i="1"/>
  <c r="G21" i="1"/>
  <c r="H21" i="1"/>
  <c r="D21" i="1"/>
  <c r="I21" i="1"/>
  <c r="G22" i="1"/>
  <c r="H22" i="1"/>
  <c r="D22" i="1"/>
  <c r="I22" i="1"/>
  <c r="G23" i="1"/>
  <c r="H23" i="1"/>
  <c r="D23" i="1"/>
  <c r="I23" i="1"/>
  <c r="G24" i="1"/>
  <c r="H24" i="1"/>
  <c r="D24" i="1"/>
  <c r="I24" i="1"/>
  <c r="G25" i="1"/>
  <c r="H25" i="1"/>
  <c r="D25" i="1"/>
  <c r="I25" i="1"/>
  <c r="G26" i="1"/>
  <c r="H26" i="1"/>
  <c r="D26" i="1"/>
  <c r="I26" i="1"/>
  <c r="G27" i="1"/>
  <c r="H27" i="1"/>
  <c r="D27" i="1"/>
  <c r="I27" i="1"/>
  <c r="G28" i="1"/>
  <c r="H28" i="1"/>
  <c r="D28" i="1"/>
  <c r="I28" i="1"/>
  <c r="G29" i="1"/>
  <c r="H29" i="1"/>
  <c r="D29" i="1"/>
  <c r="I29" i="1"/>
  <c r="G30" i="1"/>
  <c r="H30" i="1"/>
  <c r="D30" i="1"/>
  <c r="I30" i="1"/>
  <c r="G31" i="1"/>
  <c r="H31" i="1"/>
  <c r="D31" i="1"/>
  <c r="I31" i="1"/>
  <c r="G32" i="1"/>
  <c r="H32" i="1"/>
  <c r="D32" i="1"/>
  <c r="I32" i="1"/>
  <c r="G33" i="1"/>
  <c r="H33" i="1"/>
  <c r="D33" i="1"/>
  <c r="I33" i="1"/>
  <c r="G34" i="1"/>
  <c r="H34" i="1"/>
  <c r="D34" i="1"/>
  <c r="I34" i="1"/>
  <c r="G35" i="1"/>
  <c r="H35" i="1"/>
  <c r="D35" i="1"/>
  <c r="I35" i="1"/>
  <c r="G36" i="1"/>
  <c r="H36" i="1"/>
  <c r="D36" i="1"/>
  <c r="I36" i="1"/>
  <c r="G37" i="1"/>
  <c r="H37" i="1"/>
  <c r="D37" i="1"/>
  <c r="I37" i="1"/>
  <c r="G38" i="1"/>
  <c r="H38" i="1"/>
  <c r="D38" i="1"/>
  <c r="I38" i="1"/>
  <c r="G39" i="1"/>
  <c r="H39" i="1"/>
  <c r="D39" i="1"/>
  <c r="I39" i="1"/>
  <c r="G40" i="1"/>
  <c r="H40" i="1"/>
  <c r="D40" i="1"/>
  <c r="I40" i="1"/>
  <c r="G41" i="1"/>
  <c r="H41" i="1"/>
  <c r="D41" i="1"/>
  <c r="I41" i="1"/>
  <c r="G42" i="1"/>
  <c r="H42" i="1"/>
  <c r="D42" i="1"/>
  <c r="I42" i="1"/>
  <c r="G43" i="1"/>
  <c r="H43" i="1"/>
  <c r="D43" i="1"/>
  <c r="I43" i="1"/>
  <c r="G44" i="1"/>
  <c r="H44" i="1"/>
  <c r="D44" i="1"/>
  <c r="I44" i="1"/>
  <c r="G45" i="1"/>
  <c r="H45" i="1"/>
  <c r="D45" i="1"/>
  <c r="I45" i="1"/>
  <c r="G46" i="1"/>
  <c r="H46" i="1"/>
  <c r="D46" i="1"/>
  <c r="I46" i="1"/>
  <c r="G47" i="1"/>
  <c r="H47" i="1"/>
  <c r="D47" i="1"/>
  <c r="I47" i="1"/>
  <c r="G48" i="1"/>
  <c r="H48" i="1"/>
  <c r="D48" i="1"/>
  <c r="I48" i="1"/>
  <c r="G49" i="1"/>
  <c r="H49" i="1"/>
  <c r="D49" i="1"/>
  <c r="I49" i="1"/>
  <c r="G50" i="1"/>
  <c r="H50" i="1"/>
  <c r="D50" i="1"/>
  <c r="I50" i="1"/>
  <c r="G51" i="1"/>
  <c r="H51" i="1"/>
  <c r="D51" i="1"/>
  <c r="I51" i="1"/>
  <c r="G52" i="1"/>
  <c r="H52" i="1"/>
  <c r="D52" i="1"/>
  <c r="I52" i="1"/>
  <c r="G53" i="1"/>
  <c r="H53" i="1"/>
  <c r="D53" i="1"/>
  <c r="I53" i="1"/>
  <c r="G54" i="1"/>
  <c r="H54" i="1"/>
  <c r="D54" i="1"/>
  <c r="I54" i="1"/>
  <c r="G55" i="1"/>
  <c r="H55" i="1"/>
  <c r="D55" i="1"/>
  <c r="I55" i="1"/>
  <c r="G56" i="1"/>
  <c r="H56" i="1"/>
  <c r="D56" i="1"/>
  <c r="I56" i="1"/>
  <c r="C61" i="1"/>
  <c r="C64" i="1"/>
  <c r="D64" i="1"/>
  <c r="H4" i="1"/>
  <c r="I4" i="1"/>
  <c r="D11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M16" i="1"/>
  <c r="K58" i="1"/>
  <c r="L58" i="1"/>
  <c r="G58" i="1"/>
  <c r="H58" i="1"/>
</calcChain>
</file>

<file path=xl/sharedStrings.xml><?xml version="1.0" encoding="utf-8"?>
<sst xmlns="http://schemas.openxmlformats.org/spreadsheetml/2006/main" count="37" uniqueCount="33">
  <si>
    <t>Grenzsteuersatz Rente:</t>
  </si>
  <si>
    <t>Grenzsteuersatz jetzt:</t>
  </si>
  <si>
    <t>Riester</t>
  </si>
  <si>
    <t>Riester-Kosten:</t>
  </si>
  <si>
    <t>ETF-Kosten:</t>
  </si>
  <si>
    <t>Sparrate Riester</t>
  </si>
  <si>
    <t>Aktienquote Riester</t>
  </si>
  <si>
    <t>Jahr</t>
  </si>
  <si>
    <t>Förderung</t>
  </si>
  <si>
    <t>Summe Riester</t>
  </si>
  <si>
    <t>Absetzbar (%)</t>
  </si>
  <si>
    <t>Steuervorteil</t>
  </si>
  <si>
    <t>Abgeltungssteuer:</t>
  </si>
  <si>
    <t>Allgemein</t>
  </si>
  <si>
    <t>Fondssparplan</t>
  </si>
  <si>
    <t>Sparrate</t>
  </si>
  <si>
    <t>Stand</t>
  </si>
  <si>
    <t>Kosten</t>
  </si>
  <si>
    <t>Ertrag</t>
  </si>
  <si>
    <t>Endstand Riester:</t>
  </si>
  <si>
    <t>Endstand Fondssparplan:</t>
  </si>
  <si>
    <t>Steuer</t>
  </si>
  <si>
    <t>Verrentnung Riester:</t>
  </si>
  <si>
    <t>Verrentnung Fonds:</t>
  </si>
  <si>
    <t>Rente Riester:</t>
  </si>
  <si>
    <t>Rente Fonds</t>
  </si>
  <si>
    <t>Sparrate Riester (monat):</t>
  </si>
  <si>
    <t>Rentenfaktor (Ausschüttung des angesammelten Kapitals / Jahr):</t>
  </si>
  <si>
    <t>Nach Inflation</t>
  </si>
  <si>
    <t>Inflation</t>
  </si>
  <si>
    <t>Jährliche Rendite (vor Kosten + Inflation):</t>
  </si>
  <si>
    <t>Rente Monat</t>
  </si>
  <si>
    <t>Vermögen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</si>
</sst>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0" fontId="0" fillId="0" borderId="0" xfId="0" applyNumberFormat="1"/>
    <xf numFmtId="9" fontId="0" fillId="0" borderId="0" xfId="0" applyNumberFormat="1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center"/>
    </xf>
    <xf numFmtId="9" fontId="0" fillId="0" borderId="0" xfId="2" applyFont="1"/>
  </cellXfs>
  <cellStyles count="3">
    <cellStyle name="Prozent" xfId="2" builtinId="5"/>
    <cellStyle name="Stand." xfId="0" builtinId="0"/>
    <cellStyle name="Währung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workbookViewId="0">
      <selection activeCell="I10" sqref="I10"/>
    </sheetView>
  </sheetViews>
  <sheetFormatPr baseColWidth="10" defaultRowHeight="16" x14ac:dyDescent="0.2"/>
  <cols>
    <col min="2" max="2" width="14.1640625" customWidth="1"/>
    <col min="3" max="3" width="12.83203125" bestFit="1" customWidth="1"/>
    <col min="4" max="4" width="13.33203125" bestFit="1" customWidth="1"/>
    <col min="5" max="5" width="12.33203125" bestFit="1" customWidth="1"/>
    <col min="6" max="6" width="11.6640625" bestFit="1" customWidth="1"/>
    <col min="7" max="7" width="15.6640625" customWidth="1"/>
    <col min="8" max="8" width="12.83203125" bestFit="1" customWidth="1"/>
    <col min="9" max="9" width="17.33203125" customWidth="1"/>
    <col min="10" max="10" width="15.6640625" bestFit="1" customWidth="1"/>
    <col min="11" max="11" width="23" bestFit="1" customWidth="1"/>
    <col min="12" max="13" width="14.1640625" customWidth="1"/>
    <col min="14" max="14" width="15.5" customWidth="1"/>
  </cols>
  <sheetData>
    <row r="1" spans="1:14" x14ac:dyDescent="0.2">
      <c r="A1" t="s">
        <v>2</v>
      </c>
    </row>
    <row r="3" spans="1:14" x14ac:dyDescent="0.2">
      <c r="A3" t="s">
        <v>1</v>
      </c>
      <c r="D3" s="2">
        <v>0.35</v>
      </c>
      <c r="G3" t="s">
        <v>32</v>
      </c>
      <c r="H3" t="s">
        <v>31</v>
      </c>
      <c r="I3" t="s">
        <v>28</v>
      </c>
    </row>
    <row r="4" spans="1:14" x14ac:dyDescent="0.2">
      <c r="A4" t="s">
        <v>0</v>
      </c>
      <c r="D4" s="2">
        <v>0.25</v>
      </c>
      <c r="F4" t="s">
        <v>24</v>
      </c>
      <c r="G4" s="4">
        <f>C61</f>
        <v>123716.59572526929</v>
      </c>
      <c r="H4" s="4">
        <f>D64</f>
        <v>417.54351057278382</v>
      </c>
      <c r="I4" s="3">
        <f>H4*(1-$D$12)^40</f>
        <v>186.09931132938769</v>
      </c>
    </row>
    <row r="5" spans="1:14" x14ac:dyDescent="0.2">
      <c r="A5" t="s">
        <v>12</v>
      </c>
      <c r="D5" s="2">
        <v>0.25</v>
      </c>
      <c r="F5" t="s">
        <v>25</v>
      </c>
      <c r="G5" s="4">
        <f>N56</f>
        <v>91682.416596243289</v>
      </c>
      <c r="H5" s="4">
        <f>D65</f>
        <v>412.5708746830947</v>
      </c>
      <c r="I5" s="3">
        <f>H5*(1-$D$12)^40</f>
        <v>183.88300550465226</v>
      </c>
    </row>
    <row r="6" spans="1:14" x14ac:dyDescent="0.2">
      <c r="A6" t="s">
        <v>30</v>
      </c>
      <c r="D6" s="2">
        <v>0.04</v>
      </c>
    </row>
    <row r="7" spans="1:14" x14ac:dyDescent="0.2">
      <c r="A7" t="s">
        <v>4</v>
      </c>
      <c r="D7" s="1">
        <v>5.0000000000000001E-3</v>
      </c>
    </row>
    <row r="8" spans="1:14" x14ac:dyDescent="0.2">
      <c r="A8" t="s">
        <v>6</v>
      </c>
      <c r="D8" s="1">
        <v>0.8</v>
      </c>
    </row>
    <row r="9" spans="1:14" x14ac:dyDescent="0.2">
      <c r="A9" t="s">
        <v>3</v>
      </c>
      <c r="D9" s="1">
        <v>1.4999999999999999E-2</v>
      </c>
    </row>
    <row r="10" spans="1:14" x14ac:dyDescent="0.2">
      <c r="A10" t="s">
        <v>26</v>
      </c>
      <c r="D10" s="3">
        <v>165</v>
      </c>
    </row>
    <row r="11" spans="1:14" x14ac:dyDescent="0.2">
      <c r="A11" t="s">
        <v>27</v>
      </c>
      <c r="D11" s="6">
        <f>45/10000*12</f>
        <v>5.3999999999999992E-2</v>
      </c>
    </row>
    <row r="12" spans="1:14" x14ac:dyDescent="0.2">
      <c r="A12" t="s">
        <v>29</v>
      </c>
      <c r="D12" s="6">
        <v>0.02</v>
      </c>
    </row>
    <row r="14" spans="1:14" x14ac:dyDescent="0.2">
      <c r="A14" t="s">
        <v>13</v>
      </c>
      <c r="B14" s="5" t="s">
        <v>2</v>
      </c>
      <c r="C14" s="5"/>
      <c r="D14" s="5"/>
      <c r="E14" s="5"/>
      <c r="F14" s="5"/>
      <c r="G14" s="5"/>
      <c r="H14" s="5"/>
      <c r="I14" s="5"/>
      <c r="J14" s="5" t="s">
        <v>14</v>
      </c>
      <c r="K14" s="5"/>
      <c r="L14" s="5"/>
      <c r="M14" s="5"/>
      <c r="N14" s="5"/>
    </row>
    <row r="15" spans="1:14" x14ac:dyDescent="0.2">
      <c r="A15" t="s">
        <v>7</v>
      </c>
      <c r="B15" t="s">
        <v>5</v>
      </c>
      <c r="C15" t="s">
        <v>8</v>
      </c>
      <c r="D15" t="s">
        <v>9</v>
      </c>
      <c r="E15" t="s">
        <v>10</v>
      </c>
      <c r="F15" t="s">
        <v>11</v>
      </c>
      <c r="G15" t="s">
        <v>18</v>
      </c>
      <c r="H15" t="s">
        <v>17</v>
      </c>
      <c r="I15" t="s">
        <v>16</v>
      </c>
      <c r="J15" t="s">
        <v>15</v>
      </c>
      <c r="K15" t="s">
        <v>18</v>
      </c>
      <c r="L15" t="s">
        <v>17</v>
      </c>
      <c r="M15" t="s">
        <v>21</v>
      </c>
      <c r="N15" t="s">
        <v>16</v>
      </c>
    </row>
    <row r="16" spans="1:14" x14ac:dyDescent="0.2">
      <c r="A16">
        <v>2015</v>
      </c>
      <c r="B16" s="3">
        <f>$D$10*12</f>
        <v>1980</v>
      </c>
      <c r="C16" s="3">
        <v>154</v>
      </c>
      <c r="D16" s="3">
        <f>C16+B16</f>
        <v>2134</v>
      </c>
      <c r="E16" s="2">
        <v>0.8</v>
      </c>
      <c r="F16" s="4">
        <f>E16*B16*$D$3</f>
        <v>554.4</v>
      </c>
      <c r="G16" s="4">
        <v>0</v>
      </c>
      <c r="H16" s="3">
        <v>0</v>
      </c>
      <c r="I16" s="4">
        <f>D16</f>
        <v>2134</v>
      </c>
      <c r="J16" s="4">
        <f>B16-F16</f>
        <v>1425.6</v>
      </c>
      <c r="K16" s="4">
        <v>0</v>
      </c>
      <c r="L16" s="4">
        <v>0</v>
      </c>
      <c r="M16" s="4">
        <f>K16*$D$5</f>
        <v>0</v>
      </c>
      <c r="N16" s="4">
        <f>J16</f>
        <v>1425.6</v>
      </c>
    </row>
    <row r="17" spans="1:14" x14ac:dyDescent="0.2">
      <c r="A17">
        <v>2016</v>
      </c>
      <c r="B17" s="3">
        <f>$D$10*12</f>
        <v>1980</v>
      </c>
      <c r="C17" s="3">
        <v>154</v>
      </c>
      <c r="D17" s="3">
        <f t="shared" ref="D17:D56" si="0">C17+B17</f>
        <v>2134</v>
      </c>
      <c r="E17" s="2">
        <f>MIN(1,E16+0.02)</f>
        <v>0.82000000000000006</v>
      </c>
      <c r="F17" s="4">
        <f>E17*B17*$D$3</f>
        <v>568.26</v>
      </c>
      <c r="G17" s="4">
        <f>I16*$D$8*$D$6</f>
        <v>68.287999999999997</v>
      </c>
      <c r="H17" s="3">
        <f>(I16+G17)*$D$9</f>
        <v>33.034320000000001</v>
      </c>
      <c r="I17" s="4">
        <f>I16+D17+G17-H17</f>
        <v>4303.2536799999998</v>
      </c>
      <c r="J17" s="4">
        <f>B17-F17</f>
        <v>1411.74</v>
      </c>
      <c r="K17" s="4">
        <f>N16*($D$6)</f>
        <v>57.024000000000001</v>
      </c>
      <c r="L17" s="4">
        <f>(N16+K17)*$D$7</f>
        <v>7.4131199999999993</v>
      </c>
      <c r="M17" s="4">
        <f>K17*$D$5</f>
        <v>14.256</v>
      </c>
      <c r="N17" s="4">
        <f>N16+K17-L17+J17-M17</f>
        <v>2872.69488</v>
      </c>
    </row>
    <row r="18" spans="1:14" x14ac:dyDescent="0.2">
      <c r="A18">
        <v>2017</v>
      </c>
      <c r="B18" s="3">
        <f>$D$10*12</f>
        <v>1980</v>
      </c>
      <c r="C18" s="3">
        <v>154</v>
      </c>
      <c r="D18" s="3">
        <f t="shared" si="0"/>
        <v>2134</v>
      </c>
      <c r="E18" s="2">
        <f t="shared" ref="E18:E56" si="1">MIN(1,E17+0.02)</f>
        <v>0.84000000000000008</v>
      </c>
      <c r="F18" s="4">
        <f>E18*B18*$D$3</f>
        <v>582.12</v>
      </c>
      <c r="G18" s="4">
        <f>I17*$D$8*$D$6</f>
        <v>137.70411776</v>
      </c>
      <c r="H18" s="3">
        <f>(I17+G18)*$D$9</f>
        <v>66.614366966399999</v>
      </c>
      <c r="I18" s="4">
        <f>I17+D18+G18-H18</f>
        <v>6508.3434307936004</v>
      </c>
      <c r="J18" s="4">
        <f>B18-F18</f>
        <v>1397.88</v>
      </c>
      <c r="K18" s="4">
        <f>N17*($D$6)</f>
        <v>114.90779520000001</v>
      </c>
      <c r="L18" s="4">
        <f>(N17+K18)*$D$7</f>
        <v>14.938013375999999</v>
      </c>
      <c r="M18" s="4">
        <f>K18*$D$5</f>
        <v>28.726948800000002</v>
      </c>
      <c r="N18" s="4">
        <f t="shared" ref="N18:N56" si="2">N17+K18-L18+J18-M18</f>
        <v>4341.8177130240001</v>
      </c>
    </row>
    <row r="19" spans="1:14" x14ac:dyDescent="0.2">
      <c r="A19">
        <v>2018</v>
      </c>
      <c r="B19" s="3">
        <f>$D$10*12</f>
        <v>1980</v>
      </c>
      <c r="C19" s="3">
        <v>154</v>
      </c>
      <c r="D19" s="3">
        <f t="shared" si="0"/>
        <v>2134</v>
      </c>
      <c r="E19" s="2">
        <f t="shared" si="1"/>
        <v>0.8600000000000001</v>
      </c>
      <c r="F19" s="4">
        <f>E19*B19*$D$3</f>
        <v>595.98</v>
      </c>
      <c r="G19" s="4">
        <f>I18*$D$8*$D$6</f>
        <v>208.26698978539525</v>
      </c>
      <c r="H19" s="3">
        <f>(I18+G19)*$D$9</f>
        <v>100.74915630868493</v>
      </c>
      <c r="I19" s="4">
        <f>I18+D19+G19-H19</f>
        <v>8749.8612642703119</v>
      </c>
      <c r="J19" s="4">
        <f>B19-F19</f>
        <v>1384.02</v>
      </c>
      <c r="K19" s="4">
        <f>N18*($D$6)</f>
        <v>173.67270852096001</v>
      </c>
      <c r="L19" s="4">
        <f>(N18+K19)*$D$7</f>
        <v>22.577452107724802</v>
      </c>
      <c r="M19" s="4">
        <f>K19*$D$5</f>
        <v>43.418177130240004</v>
      </c>
      <c r="N19" s="4">
        <f t="shared" si="2"/>
        <v>5833.5147923069953</v>
      </c>
    </row>
    <row r="20" spans="1:14" x14ac:dyDescent="0.2">
      <c r="A20">
        <v>2019</v>
      </c>
      <c r="B20" s="3">
        <f>$D$10*12</f>
        <v>1980</v>
      </c>
      <c r="C20" s="3">
        <v>154</v>
      </c>
      <c r="D20" s="3">
        <f t="shared" si="0"/>
        <v>2134</v>
      </c>
      <c r="E20" s="2">
        <f t="shared" si="1"/>
        <v>0.88000000000000012</v>
      </c>
      <c r="F20" s="4">
        <f>E20*B20*$D$3</f>
        <v>609.84</v>
      </c>
      <c r="G20" s="4">
        <f>I19*$D$8*$D$6</f>
        <v>279.99556045664997</v>
      </c>
      <c r="H20" s="3">
        <f>(I19+G20)*$D$9</f>
        <v>135.44785237090443</v>
      </c>
      <c r="I20" s="4">
        <f>I19+D20+G20-H20</f>
        <v>11028.408972356057</v>
      </c>
      <c r="J20" s="4">
        <f>B20-F20</f>
        <v>1370.1599999999999</v>
      </c>
      <c r="K20" s="4">
        <f>N19*($D$6)</f>
        <v>233.34059169227982</v>
      </c>
      <c r="L20" s="4">
        <f>(N19+K20)*$D$7</f>
        <v>30.334276919996377</v>
      </c>
      <c r="M20" s="4">
        <f>K20*$D$5</f>
        <v>58.335147923069954</v>
      </c>
      <c r="N20" s="4">
        <f t="shared" si="2"/>
        <v>7348.3459591562096</v>
      </c>
    </row>
    <row r="21" spans="1:14" x14ac:dyDescent="0.2">
      <c r="A21">
        <v>2020</v>
      </c>
      <c r="B21" s="3">
        <f>$D$10*12</f>
        <v>1980</v>
      </c>
      <c r="C21" s="3">
        <v>154</v>
      </c>
      <c r="D21" s="3">
        <f t="shared" si="0"/>
        <v>2134</v>
      </c>
      <c r="E21" s="2">
        <f t="shared" si="1"/>
        <v>0.90000000000000013</v>
      </c>
      <c r="F21" s="4">
        <f>E21*B21*$D$3</f>
        <v>623.70000000000005</v>
      </c>
      <c r="G21" s="4">
        <f>I20*$D$8*$D$6</f>
        <v>352.90908711539385</v>
      </c>
      <c r="H21" s="3">
        <f>(I20+G21)*$D$9</f>
        <v>170.71977089207175</v>
      </c>
      <c r="I21" s="4">
        <f>I20+D21+G21-H21</f>
        <v>13344.598288579378</v>
      </c>
      <c r="J21" s="4">
        <f>B21-F21</f>
        <v>1356.3</v>
      </c>
      <c r="K21" s="4">
        <f>N20*($D$6)</f>
        <v>293.93383836624838</v>
      </c>
      <c r="L21" s="4">
        <f>(N20+K21)*$D$7</f>
        <v>38.211398987612291</v>
      </c>
      <c r="M21" s="4">
        <f>K21*$D$5</f>
        <v>73.483459591562095</v>
      </c>
      <c r="N21" s="4">
        <f t="shared" si="2"/>
        <v>8886.8849389432835</v>
      </c>
    </row>
    <row r="22" spans="1:14" x14ac:dyDescent="0.2">
      <c r="A22">
        <v>2021</v>
      </c>
      <c r="B22" s="3">
        <f>$D$10*12</f>
        <v>1980</v>
      </c>
      <c r="C22" s="3">
        <v>154</v>
      </c>
      <c r="D22" s="3">
        <f t="shared" si="0"/>
        <v>2134</v>
      </c>
      <c r="E22" s="2">
        <f t="shared" si="1"/>
        <v>0.92000000000000015</v>
      </c>
      <c r="F22" s="4">
        <f>E22*B22*$D$3</f>
        <v>637.56000000000006</v>
      </c>
      <c r="G22" s="4">
        <f>I21*$D$8*$D$6</f>
        <v>427.02714523454017</v>
      </c>
      <c r="H22" s="3">
        <f>(I21+G22)*$D$9</f>
        <v>206.57438150720878</v>
      </c>
      <c r="I22" s="4">
        <f>I21+D22+G22-H22</f>
        <v>15699.05105230671</v>
      </c>
      <c r="J22" s="4">
        <f>B22-F22</f>
        <v>1342.44</v>
      </c>
      <c r="K22" s="4">
        <f>N21*($D$6)</f>
        <v>355.47539755773136</v>
      </c>
      <c r="L22" s="4">
        <f>(N21+K22)*$D$7</f>
        <v>46.211801682505076</v>
      </c>
      <c r="M22" s="4">
        <f>K22*$D$5</f>
        <v>88.868849389432839</v>
      </c>
      <c r="N22" s="4">
        <f t="shared" si="2"/>
        <v>10449.719685429078</v>
      </c>
    </row>
    <row r="23" spans="1:14" x14ac:dyDescent="0.2">
      <c r="A23">
        <v>2022</v>
      </c>
      <c r="B23" s="3">
        <f>$D$10*12</f>
        <v>1980</v>
      </c>
      <c r="C23" s="3">
        <v>154</v>
      </c>
      <c r="D23" s="3">
        <f t="shared" si="0"/>
        <v>2134</v>
      </c>
      <c r="E23" s="2">
        <f t="shared" si="1"/>
        <v>0.94000000000000017</v>
      </c>
      <c r="F23" s="4">
        <f>E23*B23*$D$3</f>
        <v>651.42000000000007</v>
      </c>
      <c r="G23" s="4">
        <f>I22*$D$8*$D$6</f>
        <v>502.36963367381475</v>
      </c>
      <c r="H23" s="3">
        <f>(I22+G23)*$D$9</f>
        <v>243.02131028970786</v>
      </c>
      <c r="I23" s="4">
        <f>I22+D23+G23-H23</f>
        <v>18092.399375690817</v>
      </c>
      <c r="J23" s="4">
        <f>B23-F23</f>
        <v>1328.58</v>
      </c>
      <c r="K23" s="4">
        <f>N22*($D$6)</f>
        <v>417.98878741716311</v>
      </c>
      <c r="L23" s="4">
        <f>(N22+K23)*$D$7</f>
        <v>54.338542364231209</v>
      </c>
      <c r="M23" s="4">
        <f>K23*$D$5</f>
        <v>104.49719685429078</v>
      </c>
      <c r="N23" s="4">
        <f t="shared" si="2"/>
        <v>12037.452733627721</v>
      </c>
    </row>
    <row r="24" spans="1:14" x14ac:dyDescent="0.2">
      <c r="A24">
        <v>2023</v>
      </c>
      <c r="B24" s="3">
        <f>$D$10*12</f>
        <v>1980</v>
      </c>
      <c r="C24" s="3">
        <v>154</v>
      </c>
      <c r="D24" s="3">
        <f t="shared" si="0"/>
        <v>2134</v>
      </c>
      <c r="E24" s="2">
        <f t="shared" si="1"/>
        <v>0.96000000000000019</v>
      </c>
      <c r="F24" s="4">
        <f>E24*B24*$D$3</f>
        <v>665.28000000000009</v>
      </c>
      <c r="G24" s="4">
        <f>I23*$D$8*$D$6</f>
        <v>578.95678002210616</v>
      </c>
      <c r="H24" s="3">
        <f>(I23+G24)*$D$9</f>
        <v>280.07034233569379</v>
      </c>
      <c r="I24" s="4">
        <f>I23+D24+G24-H24</f>
        <v>20525.285813377228</v>
      </c>
      <c r="J24" s="4">
        <f>B24-F24</f>
        <v>1314.7199999999998</v>
      </c>
      <c r="K24" s="4">
        <f>N23*($D$6)</f>
        <v>481.49810934510884</v>
      </c>
      <c r="L24" s="4">
        <f>(N23+K24)*$D$7</f>
        <v>62.594754214864153</v>
      </c>
      <c r="M24" s="4">
        <f>K24*$D$5</f>
        <v>120.37452733627721</v>
      </c>
      <c r="N24" s="4">
        <f t="shared" si="2"/>
        <v>13650.701561421689</v>
      </c>
    </row>
    <row r="25" spans="1:14" x14ac:dyDescent="0.2">
      <c r="A25">
        <v>2024</v>
      </c>
      <c r="B25" s="3">
        <f>$D$10*12</f>
        <v>1980</v>
      </c>
      <c r="C25" s="3">
        <v>154</v>
      </c>
      <c r="D25" s="3">
        <f t="shared" si="0"/>
        <v>2134</v>
      </c>
      <c r="E25" s="2">
        <f t="shared" si="1"/>
        <v>0.9800000000000002</v>
      </c>
      <c r="F25" s="4">
        <f>E25*B25*$D$3</f>
        <v>679.1400000000001</v>
      </c>
      <c r="G25" s="4">
        <f>I24*$D$8*$D$6</f>
        <v>656.80914602807127</v>
      </c>
      <c r="H25" s="3">
        <f>(I24+G25)*$D$9</f>
        <v>317.73142439107949</v>
      </c>
      <c r="I25" s="4">
        <f>I24+D25+G25-H25</f>
        <v>22998.363535014218</v>
      </c>
      <c r="J25" s="4">
        <f>B25-F25</f>
        <v>1300.8599999999999</v>
      </c>
      <c r="K25" s="4">
        <f>N24*($D$6)</f>
        <v>546.02806245686759</v>
      </c>
      <c r="L25" s="4">
        <f>(N24+K25)*$D$7</f>
        <v>70.983648119392782</v>
      </c>
      <c r="M25" s="4">
        <f>K25*$D$5</f>
        <v>136.5070156142169</v>
      </c>
      <c r="N25" s="4">
        <f t="shared" si="2"/>
        <v>15290.098960144947</v>
      </c>
    </row>
    <row r="26" spans="1:14" x14ac:dyDescent="0.2">
      <c r="A26">
        <v>2025</v>
      </c>
      <c r="B26" s="3">
        <f>$D$10*12</f>
        <v>1980</v>
      </c>
      <c r="C26" s="3">
        <v>154</v>
      </c>
      <c r="D26" s="3">
        <f t="shared" si="0"/>
        <v>2134</v>
      </c>
      <c r="E26" s="2">
        <f t="shared" si="1"/>
        <v>1</v>
      </c>
      <c r="F26" s="4">
        <f>E26*B26*$D$3</f>
        <v>693</v>
      </c>
      <c r="G26" s="4">
        <f>I25*$D$8*$D$6</f>
        <v>735.94763312045495</v>
      </c>
      <c r="H26" s="3">
        <f>(I25+G26)*$D$9</f>
        <v>356.01466752202003</v>
      </c>
      <c r="I26" s="4">
        <f>I25+D26+G26-H26</f>
        <v>25512.296500612651</v>
      </c>
      <c r="J26" s="4">
        <f>B26-F26</f>
        <v>1287</v>
      </c>
      <c r="K26" s="4">
        <f>N25*($D$6)</f>
        <v>611.60395840579793</v>
      </c>
      <c r="L26" s="4">
        <f>(N25+K26)*$D$7</f>
        <v>79.508514592753727</v>
      </c>
      <c r="M26" s="4">
        <f>K26*$D$5</f>
        <v>152.90098960144948</v>
      </c>
      <c r="N26" s="4">
        <f t="shared" si="2"/>
        <v>16956.29341435654</v>
      </c>
    </row>
    <row r="27" spans="1:14" x14ac:dyDescent="0.2">
      <c r="A27">
        <v>2026</v>
      </c>
      <c r="B27" s="3">
        <f>$D$10*12</f>
        <v>1980</v>
      </c>
      <c r="C27" s="3">
        <v>154</v>
      </c>
      <c r="D27" s="3">
        <f t="shared" si="0"/>
        <v>2134</v>
      </c>
      <c r="E27" s="2">
        <f t="shared" si="1"/>
        <v>1</v>
      </c>
      <c r="F27" s="4">
        <f>E27*B27*$D$3</f>
        <v>693</v>
      </c>
      <c r="G27" s="4">
        <f>I26*$D$8*$D$6</f>
        <v>816.39348801960489</v>
      </c>
      <c r="H27" s="3">
        <f>(I26+G27)*$D$9</f>
        <v>394.93034982948382</v>
      </c>
      <c r="I27" s="4">
        <f>I26+D27+G27-H27</f>
        <v>28067.759638802774</v>
      </c>
      <c r="J27" s="4">
        <f>B27-F27</f>
        <v>1287</v>
      </c>
      <c r="K27" s="4">
        <f>N26*($D$6)</f>
        <v>678.2517365742616</v>
      </c>
      <c r="L27" s="4">
        <f>(N26+K27)*$D$7</f>
        <v>88.17272575465401</v>
      </c>
      <c r="M27" s="4">
        <f>K27*$D$5</f>
        <v>169.5629341435654</v>
      </c>
      <c r="N27" s="4">
        <f t="shared" si="2"/>
        <v>18663.809491032578</v>
      </c>
    </row>
    <row r="28" spans="1:14" x14ac:dyDescent="0.2">
      <c r="A28">
        <v>2027</v>
      </c>
      <c r="B28" s="3">
        <f>$D$10*12</f>
        <v>1980</v>
      </c>
      <c r="C28" s="3">
        <v>154</v>
      </c>
      <c r="D28" s="3">
        <f t="shared" si="0"/>
        <v>2134</v>
      </c>
      <c r="E28" s="2">
        <f t="shared" si="1"/>
        <v>1</v>
      </c>
      <c r="F28" s="4">
        <f>E28*B28*$D$3</f>
        <v>693</v>
      </c>
      <c r="G28" s="4">
        <f>I27*$D$8*$D$6</f>
        <v>898.16830844168885</v>
      </c>
      <c r="H28" s="3">
        <f>(I27+G28)*$D$9</f>
        <v>434.48891920866691</v>
      </c>
      <c r="I28" s="4">
        <f>I27+D28+G28-H28</f>
        <v>30665.439028035795</v>
      </c>
      <c r="J28" s="4">
        <f>B28-F28</f>
        <v>1287</v>
      </c>
      <c r="K28" s="4">
        <f>N27*($D$6)</f>
        <v>746.55237964130311</v>
      </c>
      <c r="L28" s="4">
        <f>(N27+K28)*$D$7</f>
        <v>97.051809353369407</v>
      </c>
      <c r="M28" s="4">
        <f>K28*$D$5</f>
        <v>186.63809491032578</v>
      </c>
      <c r="N28" s="4">
        <f t="shared" si="2"/>
        <v>20413.671966410187</v>
      </c>
    </row>
    <row r="29" spans="1:14" x14ac:dyDescent="0.2">
      <c r="A29">
        <v>2028</v>
      </c>
      <c r="B29" s="3">
        <f>$D$10*12</f>
        <v>1980</v>
      </c>
      <c r="C29" s="3">
        <v>154</v>
      </c>
      <c r="D29" s="3">
        <f t="shared" si="0"/>
        <v>2134</v>
      </c>
      <c r="E29" s="2">
        <f t="shared" si="1"/>
        <v>1</v>
      </c>
      <c r="F29" s="4">
        <f>E29*B29*$D$3</f>
        <v>693</v>
      </c>
      <c r="G29" s="4">
        <f>I28*$D$8*$D$6</f>
        <v>981.29404889714556</v>
      </c>
      <c r="H29" s="3">
        <f>(I28+G29)*$D$9</f>
        <v>474.70099615399408</v>
      </c>
      <c r="I29" s="4">
        <f>I28+D29+G29-H29</f>
        <v>33306.032080778939</v>
      </c>
      <c r="J29" s="4">
        <f>B29-F29</f>
        <v>1287</v>
      </c>
      <c r="K29" s="4">
        <f>N28*($D$6)</f>
        <v>816.54687865640756</v>
      </c>
      <c r="L29" s="4">
        <f>(N28+K29)*$D$7</f>
        <v>106.15109422533298</v>
      </c>
      <c r="M29" s="4">
        <f>K29*$D$5</f>
        <v>204.13671966410189</v>
      </c>
      <c r="N29" s="4">
        <f t="shared" si="2"/>
        <v>22206.931031177162</v>
      </c>
    </row>
    <row r="30" spans="1:14" x14ac:dyDescent="0.2">
      <c r="A30">
        <v>2029</v>
      </c>
      <c r="B30" s="3">
        <f>$D$10*12</f>
        <v>1980</v>
      </c>
      <c r="C30" s="3">
        <v>154</v>
      </c>
      <c r="D30" s="3">
        <f t="shared" si="0"/>
        <v>2134</v>
      </c>
      <c r="E30" s="2">
        <f t="shared" si="1"/>
        <v>1</v>
      </c>
      <c r="F30" s="4">
        <f>E30*B30*$D$3</f>
        <v>693</v>
      </c>
      <c r="G30" s="4">
        <f>I29*$D$8*$D$6</f>
        <v>1065.7930265849261</v>
      </c>
      <c r="H30" s="3">
        <f>(I29+G30)*$D$9</f>
        <v>515.57737661045803</v>
      </c>
      <c r="I30" s="4">
        <f>I29+D30+G30-H30</f>
        <v>35990.247730753406</v>
      </c>
      <c r="J30" s="4">
        <f>B30-F30</f>
        <v>1287</v>
      </c>
      <c r="K30" s="4">
        <f>N29*($D$6)</f>
        <v>888.27724124708652</v>
      </c>
      <c r="L30" s="4">
        <f>(N29+K30)*$D$7</f>
        <v>115.47604136212125</v>
      </c>
      <c r="M30" s="4">
        <f>K30*$D$5</f>
        <v>222.06931031177163</v>
      </c>
      <c r="N30" s="4">
        <f t="shared" si="2"/>
        <v>24044.662920750357</v>
      </c>
    </row>
    <row r="31" spans="1:14" x14ac:dyDescent="0.2">
      <c r="A31">
        <v>2030</v>
      </c>
      <c r="B31" s="3">
        <f>$D$10*12</f>
        <v>1980</v>
      </c>
      <c r="C31" s="3">
        <v>154</v>
      </c>
      <c r="D31" s="3">
        <f t="shared" si="0"/>
        <v>2134</v>
      </c>
      <c r="E31" s="2">
        <f t="shared" si="1"/>
        <v>1</v>
      </c>
      <c r="F31" s="4">
        <f>E31*B31*$D$3</f>
        <v>693</v>
      </c>
      <c r="G31" s="4">
        <f>I30*$D$8*$D$6</f>
        <v>1151.6879273841091</v>
      </c>
      <c r="H31" s="3">
        <f>(I30+G31)*$D$9</f>
        <v>557.12903487206279</v>
      </c>
      <c r="I31" s="4">
        <f>I30+D31+G31-H31</f>
        <v>38718.806623265453</v>
      </c>
      <c r="J31" s="4">
        <f>B31-F31</f>
        <v>1287</v>
      </c>
      <c r="K31" s="4">
        <f>N30*($D$6)</f>
        <v>961.78651683001431</v>
      </c>
      <c r="L31" s="4">
        <f>(N30+K31)*$D$7</f>
        <v>125.03224718790187</v>
      </c>
      <c r="M31" s="4">
        <f>K31*$D$5</f>
        <v>240.44662920750358</v>
      </c>
      <c r="N31" s="4">
        <f t="shared" si="2"/>
        <v>25927.970561184968</v>
      </c>
    </row>
    <row r="32" spans="1:14" x14ac:dyDescent="0.2">
      <c r="A32">
        <v>2031</v>
      </c>
      <c r="B32" s="3">
        <f>$D$10*12</f>
        <v>1980</v>
      </c>
      <c r="C32" s="3">
        <v>154</v>
      </c>
      <c r="D32" s="3">
        <f t="shared" si="0"/>
        <v>2134</v>
      </c>
      <c r="E32" s="2">
        <f t="shared" si="1"/>
        <v>1</v>
      </c>
      <c r="F32" s="4">
        <f>E32*B32*$D$3</f>
        <v>693</v>
      </c>
      <c r="G32" s="4">
        <f>I31*$D$8*$D$6</f>
        <v>1239.0018119444946</v>
      </c>
      <c r="H32" s="3">
        <f>(I31+G32)*$D$9</f>
        <v>599.36712652814913</v>
      </c>
      <c r="I32" s="4">
        <f>I31+D32+G32-H32</f>
        <v>41492.441308681795</v>
      </c>
      <c r="J32" s="4">
        <f>B32-F32</f>
        <v>1287</v>
      </c>
      <c r="K32" s="4">
        <f>N31*($D$6)</f>
        <v>1037.1188224473988</v>
      </c>
      <c r="L32" s="4">
        <f>(N31+K32)*$D$7</f>
        <v>134.82544691816184</v>
      </c>
      <c r="M32" s="4">
        <f>K32*$D$5</f>
        <v>259.27970561184969</v>
      </c>
      <c r="N32" s="4">
        <f t="shared" si="2"/>
        <v>27857.984231102353</v>
      </c>
    </row>
    <row r="33" spans="1:14" x14ac:dyDescent="0.2">
      <c r="A33">
        <v>2032</v>
      </c>
      <c r="B33" s="3">
        <f>$D$10*12</f>
        <v>1980</v>
      </c>
      <c r="C33" s="3">
        <v>154</v>
      </c>
      <c r="D33" s="3">
        <f t="shared" si="0"/>
        <v>2134</v>
      </c>
      <c r="E33" s="2">
        <f t="shared" si="1"/>
        <v>1</v>
      </c>
      <c r="F33" s="4">
        <f>E33*B33*$D$3</f>
        <v>693</v>
      </c>
      <c r="G33" s="4">
        <f>I32*$D$8*$D$6</f>
        <v>1327.7581218778175</v>
      </c>
      <c r="H33" s="3">
        <f>(I32+G33)*$D$9</f>
        <v>642.3029914583941</v>
      </c>
      <c r="I33" s="4">
        <f>I32+D33+G33-H33</f>
        <v>44311.896439101212</v>
      </c>
      <c r="J33" s="4">
        <f>B33-F33</f>
        <v>1287</v>
      </c>
      <c r="K33" s="4">
        <f>N32*($D$6)</f>
        <v>1114.3193692440941</v>
      </c>
      <c r="L33" s="4">
        <f>(N32+K33)*$D$7</f>
        <v>144.86151800173224</v>
      </c>
      <c r="M33" s="4">
        <f>K33*$D$5</f>
        <v>278.57984231102353</v>
      </c>
      <c r="N33" s="4">
        <f t="shared" si="2"/>
        <v>29835.86224003369</v>
      </c>
    </row>
    <row r="34" spans="1:14" x14ac:dyDescent="0.2">
      <c r="A34">
        <v>2033</v>
      </c>
      <c r="B34" s="3">
        <f>$D$10*12</f>
        <v>1980</v>
      </c>
      <c r="C34" s="3">
        <v>154</v>
      </c>
      <c r="D34" s="3">
        <f t="shared" si="0"/>
        <v>2134</v>
      </c>
      <c r="E34" s="2">
        <f t="shared" si="1"/>
        <v>1</v>
      </c>
      <c r="F34" s="4">
        <f>E34*B34*$D$3</f>
        <v>693</v>
      </c>
      <c r="G34" s="4">
        <f>I33*$D$8*$D$6</f>
        <v>1417.9806860512388</v>
      </c>
      <c r="H34" s="3">
        <f>(I33+G34)*$D$9</f>
        <v>685.94815687728681</v>
      </c>
      <c r="I34" s="4">
        <f>I33+D34+G34-H34</f>
        <v>47177.928968275162</v>
      </c>
      <c r="J34" s="4">
        <f>B34-F34</f>
        <v>1287</v>
      </c>
      <c r="K34" s="4">
        <f>N33*($D$6)</f>
        <v>1193.4344896013477</v>
      </c>
      <c r="L34" s="4">
        <f>(N33+K34)*$D$7</f>
        <v>155.14648364817518</v>
      </c>
      <c r="M34" s="4">
        <f>K34*$D$5</f>
        <v>298.35862240033691</v>
      </c>
      <c r="N34" s="4">
        <f t="shared" si="2"/>
        <v>31862.791623586523</v>
      </c>
    </row>
    <row r="35" spans="1:14" x14ac:dyDescent="0.2">
      <c r="A35">
        <v>2034</v>
      </c>
      <c r="B35" s="3">
        <f>$D$10*12</f>
        <v>1980</v>
      </c>
      <c r="C35" s="3">
        <v>154</v>
      </c>
      <c r="D35" s="3">
        <f t="shared" si="0"/>
        <v>2134</v>
      </c>
      <c r="E35" s="2">
        <f t="shared" si="1"/>
        <v>1</v>
      </c>
      <c r="F35" s="4">
        <f>E35*B35*$D$3</f>
        <v>693</v>
      </c>
      <c r="G35" s="4">
        <f>I34*$D$8*$D$6</f>
        <v>1509.6937269848054</v>
      </c>
      <c r="H35" s="3">
        <f>(I34+G35)*$D$9</f>
        <v>730.31434042889953</v>
      </c>
      <c r="I35" s="4">
        <f>I34+D35+G35-H35</f>
        <v>50091.308354831068</v>
      </c>
      <c r="J35" s="4">
        <f>B35-F35</f>
        <v>1287</v>
      </c>
      <c r="K35" s="4">
        <f>N34*($D$6)</f>
        <v>1274.511664943461</v>
      </c>
      <c r="L35" s="4">
        <f>(N34+K35)*$D$7</f>
        <v>165.68651644264992</v>
      </c>
      <c r="M35" s="4">
        <f>K35*$D$5</f>
        <v>318.62791623586526</v>
      </c>
      <c r="N35" s="4">
        <f t="shared" si="2"/>
        <v>33939.988855851472</v>
      </c>
    </row>
    <row r="36" spans="1:14" x14ac:dyDescent="0.2">
      <c r="A36">
        <v>2035</v>
      </c>
      <c r="B36" s="3">
        <f>$D$10*12</f>
        <v>1980</v>
      </c>
      <c r="C36" s="3">
        <v>154</v>
      </c>
      <c r="D36" s="3">
        <f t="shared" si="0"/>
        <v>2134</v>
      </c>
      <c r="E36" s="2">
        <f t="shared" si="1"/>
        <v>1</v>
      </c>
      <c r="F36" s="4">
        <f>E36*B36*$D$3</f>
        <v>693</v>
      </c>
      <c r="G36" s="4">
        <f>I35*$D$8*$D$6</f>
        <v>1602.9218673545943</v>
      </c>
      <c r="H36" s="3">
        <f>(I35+G36)*$D$9</f>
        <v>775.41345333278491</v>
      </c>
      <c r="I36" s="4">
        <f>I35+D36+G36-H36</f>
        <v>53052.816768852877</v>
      </c>
      <c r="J36" s="4">
        <f>B36-F36</f>
        <v>1287</v>
      </c>
      <c r="K36" s="4">
        <f>N35*($D$6)</f>
        <v>1357.5995542340588</v>
      </c>
      <c r="L36" s="4">
        <f>(N35+K36)*$D$7</f>
        <v>176.48794205042768</v>
      </c>
      <c r="M36" s="4">
        <f>K36*$D$5</f>
        <v>339.3998885585147</v>
      </c>
      <c r="N36" s="4">
        <f t="shared" si="2"/>
        <v>36068.700579476586</v>
      </c>
    </row>
    <row r="37" spans="1:14" x14ac:dyDescent="0.2">
      <c r="A37">
        <v>2036</v>
      </c>
      <c r="B37" s="3">
        <f>$D$10*12</f>
        <v>1980</v>
      </c>
      <c r="C37" s="3">
        <v>154</v>
      </c>
      <c r="D37" s="3">
        <f t="shared" si="0"/>
        <v>2134</v>
      </c>
      <c r="E37" s="2">
        <f t="shared" si="1"/>
        <v>1</v>
      </c>
      <c r="F37" s="4">
        <f>E37*B37*$D$3</f>
        <v>693</v>
      </c>
      <c r="G37" s="4">
        <f>I36*$D$8*$D$6</f>
        <v>1697.6901366032923</v>
      </c>
      <c r="H37" s="3">
        <f>(I36+G37)*$D$9</f>
        <v>821.25760358184255</v>
      </c>
      <c r="I37" s="4">
        <f>I36+D37+G37-H37</f>
        <v>56063.249301874326</v>
      </c>
      <c r="J37" s="4">
        <f>B37-F37</f>
        <v>1287</v>
      </c>
      <c r="K37" s="4">
        <f>N36*($D$6)</f>
        <v>1442.7480231790635</v>
      </c>
      <c r="L37" s="4">
        <f>(N36+K37)*$D$7</f>
        <v>187.55724301327825</v>
      </c>
      <c r="M37" s="4">
        <f>K37*$D$5</f>
        <v>360.68700579476587</v>
      </c>
      <c r="N37" s="4">
        <f t="shared" si="2"/>
        <v>38250.204353847599</v>
      </c>
    </row>
    <row r="38" spans="1:14" x14ac:dyDescent="0.2">
      <c r="A38">
        <v>2037</v>
      </c>
      <c r="B38" s="3">
        <f>$D$10*12</f>
        <v>1980</v>
      </c>
      <c r="C38" s="3">
        <v>154</v>
      </c>
      <c r="D38" s="3">
        <f t="shared" si="0"/>
        <v>2134</v>
      </c>
      <c r="E38" s="2">
        <f t="shared" si="1"/>
        <v>1</v>
      </c>
      <c r="F38" s="4">
        <f>E38*B38*$D$3</f>
        <v>693</v>
      </c>
      <c r="G38" s="4">
        <f>I37*$D$8*$D$6</f>
        <v>1794.0239776599785</v>
      </c>
      <c r="H38" s="3">
        <f>(I37+G38)*$D$9</f>
        <v>867.85909919301457</v>
      </c>
      <c r="I38" s="4">
        <f>I37+D38+G38-H38</f>
        <v>59123.414180341286</v>
      </c>
      <c r="J38" s="4">
        <f>B38-F38</f>
        <v>1287</v>
      </c>
      <c r="K38" s="4">
        <f>N37*($D$6)</f>
        <v>1530.0081741539041</v>
      </c>
      <c r="L38" s="4">
        <f>(N37+K38)*$D$7</f>
        <v>198.90106264000752</v>
      </c>
      <c r="M38" s="4">
        <f>K38*$D$5</f>
        <v>382.50204353847602</v>
      </c>
      <c r="N38" s="4">
        <f t="shared" si="2"/>
        <v>40485.809421823018</v>
      </c>
    </row>
    <row r="39" spans="1:14" x14ac:dyDescent="0.2">
      <c r="A39">
        <v>2038</v>
      </c>
      <c r="B39" s="3">
        <f>$D$10*12</f>
        <v>1980</v>
      </c>
      <c r="C39" s="3">
        <v>154</v>
      </c>
      <c r="D39" s="3">
        <f t="shared" si="0"/>
        <v>2134</v>
      </c>
      <c r="E39" s="2">
        <f t="shared" si="1"/>
        <v>1</v>
      </c>
      <c r="F39" s="4">
        <f>E39*B39*$D$3</f>
        <v>693</v>
      </c>
      <c r="G39" s="4">
        <f>I38*$D$8*$D$6</f>
        <v>1891.9492537709211</v>
      </c>
      <c r="H39" s="3">
        <f>(I38+G39)*$D$9</f>
        <v>915.2304515116831</v>
      </c>
      <c r="I39" s="4">
        <f>I38+D39+G39-H39</f>
        <v>62234.132982600524</v>
      </c>
      <c r="J39" s="4">
        <f>B39-F39</f>
        <v>1287</v>
      </c>
      <c r="K39" s="4">
        <f>N38*($D$6)</f>
        <v>1619.4323768729207</v>
      </c>
      <c r="L39" s="4">
        <f>(N38+K39)*$D$7</f>
        <v>210.52620899347971</v>
      </c>
      <c r="M39" s="4">
        <f>K39*$D$5</f>
        <v>404.85809421823018</v>
      </c>
      <c r="N39" s="4">
        <f t="shared" si="2"/>
        <v>42776.857495484233</v>
      </c>
    </row>
    <row r="40" spans="1:14" x14ac:dyDescent="0.2">
      <c r="A40">
        <v>2039</v>
      </c>
      <c r="B40" s="3">
        <f>$D$10*12</f>
        <v>1980</v>
      </c>
      <c r="C40" s="3">
        <v>154</v>
      </c>
      <c r="D40" s="3">
        <f t="shared" si="0"/>
        <v>2134</v>
      </c>
      <c r="E40" s="2">
        <f t="shared" si="1"/>
        <v>1</v>
      </c>
      <c r="F40" s="4">
        <f>E40*B40*$D$3</f>
        <v>693</v>
      </c>
      <c r="G40" s="4">
        <f>I39*$D$8*$D$6</f>
        <v>1991.4922554432171</v>
      </c>
      <c r="H40" s="3">
        <f>(I39+G40)*$D$9</f>
        <v>963.38437857065617</v>
      </c>
      <c r="I40" s="4">
        <f>I39+D40+G40-H40</f>
        <v>65396.24085947308</v>
      </c>
      <c r="J40" s="4">
        <f>B40-F40</f>
        <v>1287</v>
      </c>
      <c r="K40" s="4">
        <f>N39*($D$6)</f>
        <v>1711.0742998193693</v>
      </c>
      <c r="L40" s="4">
        <f>(N39+K40)*$D$7</f>
        <v>222.43965897651802</v>
      </c>
      <c r="M40" s="4">
        <f>K40*$D$5</f>
        <v>427.76857495484234</v>
      </c>
      <c r="N40" s="4">
        <f t="shared" si="2"/>
        <v>45124.723561372244</v>
      </c>
    </row>
    <row r="41" spans="1:14" x14ac:dyDescent="0.2">
      <c r="A41">
        <v>2040</v>
      </c>
      <c r="B41" s="3">
        <f>$D$10*12</f>
        <v>1980</v>
      </c>
      <c r="C41" s="3">
        <v>154</v>
      </c>
      <c r="D41" s="3">
        <f t="shared" si="0"/>
        <v>2134</v>
      </c>
      <c r="E41" s="2">
        <f t="shared" si="1"/>
        <v>1</v>
      </c>
      <c r="F41" s="4">
        <f>E41*B41*$D$3</f>
        <v>693</v>
      </c>
      <c r="G41" s="4">
        <f>I40*$D$8*$D$6</f>
        <v>2092.6797075031386</v>
      </c>
      <c r="H41" s="3">
        <f>(I40+G41)*$D$9</f>
        <v>1012.3338085046432</v>
      </c>
      <c r="I41" s="4">
        <f>I40+D41+G41-H41</f>
        <v>68610.586758471574</v>
      </c>
      <c r="J41" s="4">
        <f>B41-F41</f>
        <v>1287</v>
      </c>
      <c r="K41" s="4">
        <f>N40*($D$6)</f>
        <v>1804.9889424548899</v>
      </c>
      <c r="L41" s="4">
        <f>(N40+K41)*$D$7</f>
        <v>234.64856251913568</v>
      </c>
      <c r="M41" s="4">
        <f>K41*$D$5</f>
        <v>451.24723561372247</v>
      </c>
      <c r="N41" s="4">
        <f t="shared" si="2"/>
        <v>47530.816705694277</v>
      </c>
    </row>
    <row r="42" spans="1:14" x14ac:dyDescent="0.2">
      <c r="A42">
        <v>2041</v>
      </c>
      <c r="B42" s="3">
        <f>$D$10*12</f>
        <v>1980</v>
      </c>
      <c r="C42" s="3">
        <v>154</v>
      </c>
      <c r="D42" s="3">
        <f t="shared" si="0"/>
        <v>2134</v>
      </c>
      <c r="E42" s="2">
        <f t="shared" si="1"/>
        <v>1</v>
      </c>
      <c r="F42" s="4">
        <f>E42*B42*$D$3</f>
        <v>693</v>
      </c>
      <c r="G42" s="4">
        <f>I41*$D$8*$D$6</f>
        <v>2195.5387762710907</v>
      </c>
      <c r="H42" s="3">
        <f>(I41+G42)*$D$9</f>
        <v>1062.0918830211399</v>
      </c>
      <c r="I42" s="4">
        <f>I41+D42+G42-H42</f>
        <v>71878.033651721518</v>
      </c>
      <c r="J42" s="4">
        <f>B42-F42</f>
        <v>1287</v>
      </c>
      <c r="K42" s="4">
        <f>N41*($D$6)</f>
        <v>1901.232668227771</v>
      </c>
      <c r="L42" s="4">
        <f>(N41+K42)*$D$7</f>
        <v>247.16024686961023</v>
      </c>
      <c r="M42" s="4">
        <f>K42*$D$5</f>
        <v>475.30816705694275</v>
      </c>
      <c r="N42" s="4">
        <f t="shared" si="2"/>
        <v>49996.580959995496</v>
      </c>
    </row>
    <row r="43" spans="1:14" x14ac:dyDescent="0.2">
      <c r="A43">
        <v>2042</v>
      </c>
      <c r="B43" s="3">
        <f>$D$10*12</f>
        <v>1980</v>
      </c>
      <c r="C43" s="3">
        <v>154</v>
      </c>
      <c r="D43" s="3">
        <f t="shared" si="0"/>
        <v>2134</v>
      </c>
      <c r="E43" s="2">
        <f t="shared" si="1"/>
        <v>1</v>
      </c>
      <c r="F43" s="4">
        <f>E43*B43*$D$3</f>
        <v>693</v>
      </c>
      <c r="G43" s="4">
        <f>I42*$D$8*$D$6</f>
        <v>2300.0970768550887</v>
      </c>
      <c r="H43" s="3">
        <f>(I42+G43)*$D$9</f>
        <v>1112.671960928649</v>
      </c>
      <c r="I43" s="4">
        <f>I42+D43+G43-H43</f>
        <v>75199.458767647957</v>
      </c>
      <c r="J43" s="4">
        <f>B43-F43</f>
        <v>1287</v>
      </c>
      <c r="K43" s="4">
        <f>N42*($D$6)</f>
        <v>1999.8632383998199</v>
      </c>
      <c r="L43" s="4">
        <f>(N42+K43)*$D$7</f>
        <v>259.98222099197659</v>
      </c>
      <c r="M43" s="4">
        <f>K43*$D$5</f>
        <v>499.96580959995498</v>
      </c>
      <c r="N43" s="4">
        <f t="shared" si="2"/>
        <v>52523.496167803387</v>
      </c>
    </row>
    <row r="44" spans="1:14" x14ac:dyDescent="0.2">
      <c r="A44">
        <v>2043</v>
      </c>
      <c r="B44" s="3">
        <f>$D$10*12</f>
        <v>1980</v>
      </c>
      <c r="C44" s="3">
        <v>154</v>
      </c>
      <c r="D44" s="3">
        <f t="shared" si="0"/>
        <v>2134</v>
      </c>
      <c r="E44" s="2">
        <f t="shared" si="1"/>
        <v>1</v>
      </c>
      <c r="F44" s="4">
        <f>E44*B44*$D$3</f>
        <v>693</v>
      </c>
      <c r="G44" s="4">
        <f>I43*$D$8*$D$6</f>
        <v>2406.3826805647345</v>
      </c>
      <c r="H44" s="3">
        <f>(I43+G44)*$D$9</f>
        <v>1164.0876217231905</v>
      </c>
      <c r="I44" s="4">
        <f>I43+D44+G44-H44</f>
        <v>78575.753826489512</v>
      </c>
      <c r="J44" s="4">
        <f>B44-F44</f>
        <v>1287</v>
      </c>
      <c r="K44" s="4">
        <f>N43*($D$6)</f>
        <v>2100.9398467121355</v>
      </c>
      <c r="L44" s="4">
        <f>(N43+K44)*$D$7</f>
        <v>273.12218007257763</v>
      </c>
      <c r="M44" s="4">
        <f>K44*$D$5</f>
        <v>525.23496167803387</v>
      </c>
      <c r="N44" s="4">
        <f t="shared" si="2"/>
        <v>55113.078872764912</v>
      </c>
    </row>
    <row r="45" spans="1:14" x14ac:dyDescent="0.2">
      <c r="A45">
        <v>2044</v>
      </c>
      <c r="B45" s="3">
        <f>$D$10*12</f>
        <v>1980</v>
      </c>
      <c r="C45" s="3">
        <v>154</v>
      </c>
      <c r="D45" s="3">
        <f t="shared" si="0"/>
        <v>2134</v>
      </c>
      <c r="E45" s="2">
        <f t="shared" si="1"/>
        <v>1</v>
      </c>
      <c r="F45" s="4">
        <f>E45*B45*$D$3</f>
        <v>693</v>
      </c>
      <c r="G45" s="4">
        <f>I44*$D$8*$D$6</f>
        <v>2514.4241224476646</v>
      </c>
      <c r="H45" s="3">
        <f>(I44+G45)*$D$9</f>
        <v>1216.3526692340574</v>
      </c>
      <c r="I45" s="4">
        <f>I44+D45+G45-H45</f>
        <v>82007.825279703116</v>
      </c>
      <c r="J45" s="4">
        <f>B45-F45</f>
        <v>1287</v>
      </c>
      <c r="K45" s="4">
        <f>N44*($D$6)</f>
        <v>2204.5231549105965</v>
      </c>
      <c r="L45" s="4">
        <f>(N44+K45)*$D$7</f>
        <v>286.58801013837757</v>
      </c>
      <c r="M45" s="4">
        <f>K45*$D$5</f>
        <v>551.13078872764913</v>
      </c>
      <c r="N45" s="4">
        <f t="shared" si="2"/>
        <v>57766.883228809478</v>
      </c>
    </row>
    <row r="46" spans="1:14" x14ac:dyDescent="0.2">
      <c r="A46">
        <v>2045</v>
      </c>
      <c r="B46" s="3">
        <f>$D$10*12</f>
        <v>1980</v>
      </c>
      <c r="C46" s="3">
        <v>154</v>
      </c>
      <c r="D46" s="3">
        <f t="shared" si="0"/>
        <v>2134</v>
      </c>
      <c r="E46" s="2">
        <f t="shared" si="1"/>
        <v>1</v>
      </c>
      <c r="F46" s="4">
        <f>E46*B46*$D$3</f>
        <v>693</v>
      </c>
      <c r="G46" s="4">
        <f>I45*$D$8*$D$6</f>
        <v>2624.2504089505001</v>
      </c>
      <c r="H46" s="3">
        <f>(I45+G46)*$D$9</f>
        <v>1269.4811353298041</v>
      </c>
      <c r="I46" s="4">
        <f>I45+D46+G46-H46</f>
        <v>85496.594553323812</v>
      </c>
      <c r="J46" s="4">
        <f>B46-F46</f>
        <v>1287</v>
      </c>
      <c r="K46" s="4">
        <f>N45*($D$6)</f>
        <v>2310.6753291523792</v>
      </c>
      <c r="L46" s="4">
        <f>(N45+K46)*$D$7</f>
        <v>300.38779278980928</v>
      </c>
      <c r="M46" s="4">
        <f>K46*$D$5</f>
        <v>577.66883228809479</v>
      </c>
      <c r="N46" s="4">
        <f t="shared" si="2"/>
        <v>60486.501932883955</v>
      </c>
    </row>
    <row r="47" spans="1:14" x14ac:dyDescent="0.2">
      <c r="A47">
        <v>2046</v>
      </c>
      <c r="B47" s="3">
        <f>$D$10*12</f>
        <v>1980</v>
      </c>
      <c r="C47" s="3">
        <v>154</v>
      </c>
      <c r="D47" s="3">
        <f t="shared" si="0"/>
        <v>2134</v>
      </c>
      <c r="E47" s="2">
        <f t="shared" si="1"/>
        <v>1</v>
      </c>
      <c r="F47" s="4">
        <f>E47*B47*$D$3</f>
        <v>693</v>
      </c>
      <c r="G47" s="4">
        <f>I46*$D$8*$D$6</f>
        <v>2735.8910257063621</v>
      </c>
      <c r="H47" s="3">
        <f>(I46+G47)*$D$9</f>
        <v>1323.4872836854527</v>
      </c>
      <c r="I47" s="4">
        <f>I46+D47+G47-H47</f>
        <v>89042.998295344732</v>
      </c>
      <c r="J47" s="4">
        <f>B47-F47</f>
        <v>1287</v>
      </c>
      <c r="K47" s="4">
        <f>N46*($D$6)</f>
        <v>2419.4600773153584</v>
      </c>
      <c r="L47" s="4">
        <f>(N46+K47)*$D$7</f>
        <v>314.52981005099656</v>
      </c>
      <c r="M47" s="4">
        <f>K47*$D$5</f>
        <v>604.86501932883959</v>
      </c>
      <c r="N47" s="4">
        <f t="shared" si="2"/>
        <v>63273.567180819475</v>
      </c>
    </row>
    <row r="48" spans="1:14" x14ac:dyDescent="0.2">
      <c r="A48">
        <v>2047</v>
      </c>
      <c r="B48" s="3">
        <f>$D$10*12</f>
        <v>1980</v>
      </c>
      <c r="C48" s="3">
        <v>154</v>
      </c>
      <c r="D48" s="3">
        <f t="shared" si="0"/>
        <v>2134</v>
      </c>
      <c r="E48" s="2">
        <f t="shared" si="1"/>
        <v>1</v>
      </c>
      <c r="F48" s="4">
        <f>E48*B48*$D$3</f>
        <v>693</v>
      </c>
      <c r="G48" s="4">
        <f>I47*$D$8*$D$6</f>
        <v>2849.3759454510314</v>
      </c>
      <c r="H48" s="3">
        <f>(I47+G48)*$D$9</f>
        <v>1378.3856136119364</v>
      </c>
      <c r="I48" s="4">
        <f>I47+D48+G48-H48</f>
        <v>92647.988627183819</v>
      </c>
      <c r="J48" s="4">
        <f>B48-F48</f>
        <v>1287</v>
      </c>
      <c r="K48" s="4">
        <f>N47*($D$6)</f>
        <v>2530.942687232779</v>
      </c>
      <c r="L48" s="4">
        <f>(N47+K48)*$D$7</f>
        <v>329.02254934026126</v>
      </c>
      <c r="M48" s="4">
        <f>K48*$D$5</f>
        <v>632.73567180819475</v>
      </c>
      <c r="N48" s="4">
        <f t="shared" si="2"/>
        <v>66129.751646903795</v>
      </c>
    </row>
    <row r="49" spans="1:14" x14ac:dyDescent="0.2">
      <c r="A49">
        <v>2048</v>
      </c>
      <c r="B49" s="3">
        <f>$D$10*12</f>
        <v>1980</v>
      </c>
      <c r="C49" s="3">
        <v>154</v>
      </c>
      <c r="D49" s="3">
        <f t="shared" si="0"/>
        <v>2134</v>
      </c>
      <c r="E49" s="2">
        <f t="shared" si="1"/>
        <v>1</v>
      </c>
      <c r="F49" s="4">
        <f>E49*B49*$D$3</f>
        <v>693</v>
      </c>
      <c r="G49" s="4">
        <f>I48*$D$8*$D$6</f>
        <v>2964.7356360698823</v>
      </c>
      <c r="H49" s="3">
        <f>(I48+G49)*$D$9</f>
        <v>1434.1908639488054</v>
      </c>
      <c r="I49" s="4">
        <f>I48+D49+G49-H49</f>
        <v>96312.533399304884</v>
      </c>
      <c r="J49" s="4">
        <f>B49-F49</f>
        <v>1287</v>
      </c>
      <c r="K49" s="4">
        <f>N48*($D$6)</f>
        <v>2645.1900658761519</v>
      </c>
      <c r="L49" s="4">
        <f>(N48+K49)*$D$7</f>
        <v>343.87470856389979</v>
      </c>
      <c r="M49" s="4">
        <f>K49*$D$5</f>
        <v>661.29751646903799</v>
      </c>
      <c r="N49" s="4">
        <f t="shared" si="2"/>
        <v>69056.769487747006</v>
      </c>
    </row>
    <row r="50" spans="1:14" x14ac:dyDescent="0.2">
      <c r="A50">
        <v>2049</v>
      </c>
      <c r="B50" s="3">
        <f>$D$10*12</f>
        <v>1980</v>
      </c>
      <c r="C50" s="3">
        <v>154</v>
      </c>
      <c r="D50" s="3">
        <f t="shared" si="0"/>
        <v>2134</v>
      </c>
      <c r="E50" s="2">
        <f t="shared" si="1"/>
        <v>1</v>
      </c>
      <c r="F50" s="4">
        <f>E50*B50*$D$3</f>
        <v>693</v>
      </c>
      <c r="G50" s="4">
        <f>I49*$D$8*$D$6</f>
        <v>3082.0010687777562</v>
      </c>
      <c r="H50" s="3">
        <f>(I49+G50)*$D$9</f>
        <v>1490.9180170212396</v>
      </c>
      <c r="I50" s="4">
        <f>I49+D50+G50-H50</f>
        <v>100037.6164510614</v>
      </c>
      <c r="J50" s="4">
        <f>B50-F50</f>
        <v>1287</v>
      </c>
      <c r="K50" s="4">
        <f>N49*($D$6)</f>
        <v>2762.2707795098804</v>
      </c>
      <c r="L50" s="4">
        <f>(N49+K50)*$D$7</f>
        <v>359.09520133628445</v>
      </c>
      <c r="M50" s="4">
        <f>K50*$D$5</f>
        <v>690.5676948774701</v>
      </c>
      <c r="N50" s="4">
        <f t="shared" si="2"/>
        <v>72056.377371043141</v>
      </c>
    </row>
    <row r="51" spans="1:14" x14ac:dyDescent="0.2">
      <c r="A51">
        <v>2050</v>
      </c>
      <c r="B51" s="3">
        <f>$D$10*12</f>
        <v>1980</v>
      </c>
      <c r="C51" s="3">
        <v>154</v>
      </c>
      <c r="D51" s="3">
        <f t="shared" si="0"/>
        <v>2134</v>
      </c>
      <c r="E51" s="2">
        <f t="shared" si="1"/>
        <v>1</v>
      </c>
      <c r="F51" s="4">
        <f>E51*B51*$D$3</f>
        <v>693</v>
      </c>
      <c r="G51" s="4">
        <f>I50*$D$8*$D$6</f>
        <v>3201.2037264339651</v>
      </c>
      <c r="H51" s="3">
        <f>(I50+G51)*$D$9</f>
        <v>1548.5823026624305</v>
      </c>
      <c r="I51" s="4">
        <f>I50+D51+G51-H51</f>
        <v>103824.23787483294</v>
      </c>
      <c r="J51" s="4">
        <f>B51-F51</f>
        <v>1287</v>
      </c>
      <c r="K51" s="4">
        <f>N50*($D$6)</f>
        <v>2882.2550948417256</v>
      </c>
      <c r="L51" s="4">
        <f>(N50+K51)*$D$7</f>
        <v>374.6931623294243</v>
      </c>
      <c r="M51" s="4">
        <f>K51*$D$5</f>
        <v>720.56377371043141</v>
      </c>
      <c r="N51" s="4">
        <f t="shared" si="2"/>
        <v>75130.375529845012</v>
      </c>
    </row>
    <row r="52" spans="1:14" x14ac:dyDescent="0.2">
      <c r="A52">
        <v>2051</v>
      </c>
      <c r="B52" s="3">
        <f>$D$10*12</f>
        <v>1980</v>
      </c>
      <c r="C52" s="3">
        <v>154</v>
      </c>
      <c r="D52" s="3">
        <f t="shared" si="0"/>
        <v>2134</v>
      </c>
      <c r="E52" s="2">
        <f t="shared" si="1"/>
        <v>1</v>
      </c>
      <c r="F52" s="4">
        <f>E52*B52*$D$3</f>
        <v>693</v>
      </c>
      <c r="G52" s="4">
        <f>I51*$D$8*$D$6</f>
        <v>3322.3756119946543</v>
      </c>
      <c r="H52" s="3">
        <f>(I51+G52)*$D$9</f>
        <v>1607.1992023024136</v>
      </c>
      <c r="I52" s="4">
        <f>I51+D52+G52-H52</f>
        <v>107673.41428452518</v>
      </c>
      <c r="J52" s="4">
        <f>B52-F52</f>
        <v>1287</v>
      </c>
      <c r="K52" s="4">
        <f>N51*($D$6)</f>
        <v>3005.2150211938006</v>
      </c>
      <c r="L52" s="4">
        <f>(N51+K52)*$D$7</f>
        <v>390.67795275519404</v>
      </c>
      <c r="M52" s="4">
        <f>K52*$D$5</f>
        <v>751.30375529845014</v>
      </c>
      <c r="N52" s="4">
        <f t="shared" si="2"/>
        <v>78280.608842985166</v>
      </c>
    </row>
    <row r="53" spans="1:14" x14ac:dyDescent="0.2">
      <c r="A53">
        <v>2052</v>
      </c>
      <c r="B53" s="3">
        <f>$D$10*12</f>
        <v>1980</v>
      </c>
      <c r="C53" s="3">
        <v>154</v>
      </c>
      <c r="D53" s="3">
        <f t="shared" si="0"/>
        <v>2134</v>
      </c>
      <c r="E53" s="2">
        <f t="shared" si="1"/>
        <v>1</v>
      </c>
      <c r="F53" s="4">
        <f>E53*B53*$D$3</f>
        <v>693</v>
      </c>
      <c r="G53" s="4">
        <f>I52*$D$8*$D$6</f>
        <v>3445.5492571048062</v>
      </c>
      <c r="H53" s="3">
        <f>(I52+G53)*$D$9</f>
        <v>1666.7844531244498</v>
      </c>
      <c r="I53" s="4">
        <f>I52+D53+G53-H53</f>
        <v>111586.17908850554</v>
      </c>
      <c r="J53" s="4">
        <f>B53-F53</f>
        <v>1287</v>
      </c>
      <c r="K53" s="4">
        <f>N52*($D$6)</f>
        <v>3131.2243537194067</v>
      </c>
      <c r="L53" s="4">
        <f>(N52+K53)*$D$7</f>
        <v>407.05916598352286</v>
      </c>
      <c r="M53" s="4">
        <f>K53*$D$5</f>
        <v>782.80608842985168</v>
      </c>
      <c r="N53" s="4">
        <f t="shared" si="2"/>
        <v>81508.967942291201</v>
      </c>
    </row>
    <row r="54" spans="1:14" x14ac:dyDescent="0.2">
      <c r="A54">
        <v>2053</v>
      </c>
      <c r="B54" s="3">
        <f>$D$10*12</f>
        <v>1980</v>
      </c>
      <c r="C54" s="3">
        <v>154</v>
      </c>
      <c r="D54" s="3">
        <f t="shared" si="0"/>
        <v>2134</v>
      </c>
      <c r="E54" s="2">
        <f t="shared" si="1"/>
        <v>1</v>
      </c>
      <c r="F54" s="4">
        <f>E54*B54*$D$3</f>
        <v>693</v>
      </c>
      <c r="G54" s="4">
        <f>I53*$D$8*$D$6</f>
        <v>3570.7577308321775</v>
      </c>
      <c r="H54" s="3">
        <f>(I53+G54)*$D$9</f>
        <v>1727.3540522900657</v>
      </c>
      <c r="I54" s="4">
        <f>I53+D54+G54-H54</f>
        <v>115563.58276704766</v>
      </c>
      <c r="J54" s="4">
        <f>B54-F54</f>
        <v>1287</v>
      </c>
      <c r="K54" s="4">
        <f>N53*($D$6)</f>
        <v>3260.3587176916481</v>
      </c>
      <c r="L54" s="4">
        <f>(N53+K54)*$D$7</f>
        <v>423.84663329991423</v>
      </c>
      <c r="M54" s="4">
        <f>K54*$D$5</f>
        <v>815.08967942291201</v>
      </c>
      <c r="N54" s="4">
        <f t="shared" si="2"/>
        <v>84817.390347260021</v>
      </c>
    </row>
    <row r="55" spans="1:14" x14ac:dyDescent="0.2">
      <c r="A55">
        <v>2054</v>
      </c>
      <c r="B55" s="3">
        <f>$D$10*12</f>
        <v>1980</v>
      </c>
      <c r="C55" s="3">
        <v>154</v>
      </c>
      <c r="D55" s="3">
        <f t="shared" si="0"/>
        <v>2134</v>
      </c>
      <c r="E55" s="2">
        <f t="shared" si="1"/>
        <v>1</v>
      </c>
      <c r="F55" s="4">
        <f>E55*B55*$D$3</f>
        <v>693</v>
      </c>
      <c r="G55" s="4">
        <f>I54*$D$8*$D$6</f>
        <v>3698.0346485455252</v>
      </c>
      <c r="H55" s="3">
        <f>(I54+G55)*$D$9</f>
        <v>1788.9242612338976</v>
      </c>
      <c r="I55" s="4">
        <f>I54+D55+G55-H55</f>
        <v>119606.69315435928</v>
      </c>
      <c r="J55" s="4">
        <f>B55-F55</f>
        <v>1287</v>
      </c>
      <c r="K55" s="4">
        <f>N54*($D$6)</f>
        <v>3392.6956138904011</v>
      </c>
      <c r="L55" s="4">
        <f>(N54+K55)*$D$7</f>
        <v>441.05042980575217</v>
      </c>
      <c r="M55" s="4">
        <f>K55*$D$5</f>
        <v>848.17390347260027</v>
      </c>
      <c r="N55" s="4">
        <f t="shared" si="2"/>
        <v>88207.861627872073</v>
      </c>
    </row>
    <row r="56" spans="1:14" x14ac:dyDescent="0.2">
      <c r="A56">
        <v>2055</v>
      </c>
      <c r="B56" s="3">
        <f>$D$10*12</f>
        <v>1980</v>
      </c>
      <c r="C56" s="3">
        <v>154</v>
      </c>
      <c r="D56" s="3">
        <f t="shared" si="0"/>
        <v>2134</v>
      </c>
      <c r="E56" s="2">
        <f t="shared" si="1"/>
        <v>1</v>
      </c>
      <c r="F56" s="4">
        <f>E56*B56*$D$3</f>
        <v>693</v>
      </c>
      <c r="G56" s="4">
        <f>I55*$D$8*$D$6</f>
        <v>3827.4141809394973</v>
      </c>
      <c r="H56" s="3">
        <f>(I55+G56)*$D$9</f>
        <v>1851.5116100294815</v>
      </c>
      <c r="I56" s="4">
        <f>I55+D56+G56-H56</f>
        <v>123716.59572526929</v>
      </c>
      <c r="J56" s="4">
        <f>B56-F56</f>
        <v>1287</v>
      </c>
      <c r="K56" s="4">
        <f>N55*($D$6)</f>
        <v>3528.3144651148832</v>
      </c>
      <c r="L56" s="4">
        <f>(N55+K56)*$D$7</f>
        <v>458.68088046493477</v>
      </c>
      <c r="M56" s="4">
        <f>K56*$D$5</f>
        <v>882.0786162787208</v>
      </c>
      <c r="N56" s="4">
        <f t="shared" si="2"/>
        <v>91682.416596243289</v>
      </c>
    </row>
    <row r="57" spans="1:14" x14ac:dyDescent="0.2">
      <c r="E57" s="2"/>
    </row>
    <row r="58" spans="1:14" x14ac:dyDescent="0.2">
      <c r="E58" s="2"/>
      <c r="G58" s="4">
        <f>SUM(G16:G57)</f>
        <v>70164.834334662126</v>
      </c>
      <c r="H58" s="4">
        <f>SUM(H16:H57)</f>
        <v>33942.2386093928</v>
      </c>
      <c r="K58" s="4">
        <f>SUM(K16:K57)</f>
        <v>61537.284832650475</v>
      </c>
      <c r="L58" s="4">
        <f>SUM(L16:L56)</f>
        <v>7999.8470282445614</v>
      </c>
      <c r="M58" s="4"/>
    </row>
    <row r="59" spans="1:14" x14ac:dyDescent="0.2">
      <c r="E59" s="2"/>
    </row>
    <row r="60" spans="1:14" x14ac:dyDescent="0.2">
      <c r="E60" s="2"/>
    </row>
    <row r="61" spans="1:14" x14ac:dyDescent="0.2">
      <c r="A61" t="s">
        <v>19</v>
      </c>
      <c r="C61" s="4">
        <f>I56</f>
        <v>123716.59572526929</v>
      </c>
      <c r="E61" s="2"/>
    </row>
    <row r="62" spans="1:14" x14ac:dyDescent="0.2">
      <c r="A62" t="s">
        <v>20</v>
      </c>
      <c r="C62" s="4">
        <f>N56</f>
        <v>91682.416596243289</v>
      </c>
      <c r="E62" s="2"/>
    </row>
    <row r="63" spans="1:14" x14ac:dyDescent="0.2">
      <c r="E63" s="2"/>
    </row>
    <row r="64" spans="1:14" x14ac:dyDescent="0.2">
      <c r="A64" t="s">
        <v>22</v>
      </c>
      <c r="C64" s="3">
        <f>C61*D11*(1-D4)</f>
        <v>5010.5221268734058</v>
      </c>
      <c r="D64" s="4">
        <f>C64/12</f>
        <v>417.54351057278382</v>
      </c>
      <c r="E64" s="2"/>
    </row>
    <row r="65" spans="1:5" x14ac:dyDescent="0.2">
      <c r="A65" t="s">
        <v>23</v>
      </c>
      <c r="C65" s="4">
        <f>C62*D11</f>
        <v>4950.8504961971366</v>
      </c>
      <c r="D65" s="4">
        <f>C65/12</f>
        <v>412.5708746830947</v>
      </c>
      <c r="E65" s="2"/>
    </row>
    <row r="66" spans="1:5" x14ac:dyDescent="0.2">
      <c r="E66" s="2"/>
    </row>
    <row r="67" spans="1:5" x14ac:dyDescent="0.2">
      <c r="E67" s="2"/>
    </row>
    <row r="68" spans="1:5" x14ac:dyDescent="0.2">
      <c r="E68" s="2"/>
    </row>
    <row r="69" spans="1:5" x14ac:dyDescent="0.2">
      <c r="E69" s="2"/>
    </row>
    <row r="70" spans="1:5" x14ac:dyDescent="0.2">
      <c r="E70" s="2"/>
    </row>
    <row r="71" spans="1:5" x14ac:dyDescent="0.2">
      <c r="E71" s="2"/>
    </row>
    <row r="72" spans="1:5" x14ac:dyDescent="0.2">
      <c r="E72" s="2"/>
    </row>
    <row r="73" spans="1:5" x14ac:dyDescent="0.2">
      <c r="E73" s="2"/>
    </row>
    <row r="74" spans="1:5" x14ac:dyDescent="0.2">
      <c r="E74" s="2"/>
    </row>
    <row r="75" spans="1:5" x14ac:dyDescent="0.2">
      <c r="E75" s="2"/>
    </row>
    <row r="76" spans="1:5" x14ac:dyDescent="0.2">
      <c r="E76" s="2"/>
    </row>
    <row r="77" spans="1:5" x14ac:dyDescent="0.2">
      <c r="E77" s="2"/>
    </row>
    <row r="78" spans="1:5" x14ac:dyDescent="0.2">
      <c r="E78" s="2"/>
    </row>
    <row r="79" spans="1:5" x14ac:dyDescent="0.2">
      <c r="E79" s="2"/>
    </row>
    <row r="80" spans="1:5" x14ac:dyDescent="0.2">
      <c r="E80" s="2"/>
    </row>
    <row r="81" spans="5:5" x14ac:dyDescent="0.2">
      <c r="E81" s="2"/>
    </row>
    <row r="82" spans="5:5" x14ac:dyDescent="0.2">
      <c r="E82" s="2"/>
    </row>
    <row r="83" spans="5:5" x14ac:dyDescent="0.2">
      <c r="E83" s="2"/>
    </row>
    <row r="84" spans="5:5" x14ac:dyDescent="0.2">
      <c r="E84" s="2"/>
    </row>
    <row r="85" spans="5:5" x14ac:dyDescent="0.2">
      <c r="E85" s="2"/>
    </row>
    <row r="86" spans="5:5" x14ac:dyDescent="0.2">
      <c r="E86" s="2"/>
    </row>
    <row r="87" spans="5:5" x14ac:dyDescent="0.2">
      <c r="E87" s="2"/>
    </row>
    <row r="88" spans="5:5" x14ac:dyDescent="0.2">
      <c r="E88" s="2"/>
    </row>
    <row r="89" spans="5:5" x14ac:dyDescent="0.2">
      <c r="E89" s="2"/>
    </row>
    <row r="90" spans="5:5" x14ac:dyDescent="0.2">
      <c r="E90" s="2"/>
    </row>
    <row r="91" spans="5:5" x14ac:dyDescent="0.2">
      <c r="E91" s="2"/>
    </row>
    <row r="92" spans="5:5" x14ac:dyDescent="0.2">
      <c r="E92" s="2"/>
    </row>
    <row r="93" spans="5:5" x14ac:dyDescent="0.2">
      <c r="E93" s="2"/>
    </row>
    <row r="94" spans="5:5" x14ac:dyDescent="0.2">
      <c r="E94" s="2"/>
    </row>
    <row r="95" spans="5:5" x14ac:dyDescent="0.2">
      <c r="E95" s="2"/>
    </row>
    <row r="96" spans="5:5" x14ac:dyDescent="0.2">
      <c r="E96" s="2"/>
    </row>
    <row r="97" spans="5:5" x14ac:dyDescent="0.2">
      <c r="E97" s="2"/>
    </row>
    <row r="98" spans="5:5" x14ac:dyDescent="0.2">
      <c r="E98" s="2"/>
    </row>
    <row r="99" spans="5:5" x14ac:dyDescent="0.2">
      <c r="E99" s="2"/>
    </row>
  </sheetData>
  <mergeCells count="2">
    <mergeCell ref="B14:I14"/>
    <mergeCell ref="J14:N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 Microsoft Office-Anwender</dc:creator>
  <cp:lastModifiedBy>Ein Microsoft Office-Anwender</cp:lastModifiedBy>
  <dcterms:created xsi:type="dcterms:W3CDTF">2015-07-21T18:13:47Z</dcterms:created>
  <dcterms:modified xsi:type="dcterms:W3CDTF">2015-07-21T19:10:11Z</dcterms:modified>
</cp:coreProperties>
</file>