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 showInkAnnotation="0"/>
  <mc:AlternateContent xmlns:mc="http://schemas.openxmlformats.org/markup-compatibility/2006">
    <mc:Choice Requires="x15">
      <x15ac:absPath xmlns:x15ac="http://schemas.microsoft.com/office/spreadsheetml/2010/11/ac" url="/Users/matthiaswelz/Desktop/"/>
    </mc:Choice>
  </mc:AlternateContent>
  <bookViews>
    <workbookView xWindow="0" yWindow="460" windowWidth="28800" windowHeight="17460" tabRatio="500"/>
  </bookViews>
  <sheets>
    <sheet name="Tabelle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1" l="1"/>
  <c r="K18" i="1"/>
  <c r="M18" i="1"/>
  <c r="J19" i="1"/>
  <c r="K19" i="1"/>
  <c r="L19" i="1"/>
  <c r="M19" i="1"/>
  <c r="J20" i="1"/>
  <c r="K20" i="1"/>
  <c r="L20" i="1"/>
  <c r="M20" i="1"/>
  <c r="J21" i="1"/>
  <c r="K21" i="1"/>
  <c r="L21" i="1"/>
  <c r="M21" i="1"/>
  <c r="J22" i="1"/>
  <c r="K22" i="1"/>
  <c r="L22" i="1"/>
  <c r="M22" i="1"/>
  <c r="J23" i="1"/>
  <c r="K23" i="1"/>
  <c r="L23" i="1"/>
  <c r="M23" i="1"/>
  <c r="J24" i="1"/>
  <c r="K24" i="1"/>
  <c r="L24" i="1"/>
  <c r="M24" i="1"/>
  <c r="J25" i="1"/>
  <c r="K25" i="1"/>
  <c r="L25" i="1"/>
  <c r="M25" i="1"/>
  <c r="J26" i="1"/>
  <c r="K26" i="1"/>
  <c r="L26" i="1"/>
  <c r="M26" i="1"/>
  <c r="J27" i="1"/>
  <c r="K27" i="1"/>
  <c r="L27" i="1"/>
  <c r="M27" i="1"/>
  <c r="J28" i="1"/>
  <c r="K28" i="1"/>
  <c r="L28" i="1"/>
  <c r="M28" i="1"/>
  <c r="J29" i="1"/>
  <c r="K29" i="1"/>
  <c r="L29" i="1"/>
  <c r="M29" i="1"/>
  <c r="J30" i="1"/>
  <c r="K30" i="1"/>
  <c r="L30" i="1"/>
  <c r="M30" i="1"/>
  <c r="J31" i="1"/>
  <c r="K31" i="1"/>
  <c r="L31" i="1"/>
  <c r="M31" i="1"/>
  <c r="J32" i="1"/>
  <c r="K32" i="1"/>
  <c r="L32" i="1"/>
  <c r="M32" i="1"/>
  <c r="J33" i="1"/>
  <c r="K33" i="1"/>
  <c r="L33" i="1"/>
  <c r="M33" i="1"/>
  <c r="J34" i="1"/>
  <c r="K34" i="1"/>
  <c r="L34" i="1"/>
  <c r="M34" i="1"/>
  <c r="J35" i="1"/>
  <c r="K35" i="1"/>
  <c r="L35" i="1"/>
  <c r="M35" i="1"/>
  <c r="J36" i="1"/>
  <c r="K36" i="1"/>
  <c r="L36" i="1"/>
  <c r="M36" i="1"/>
  <c r="J37" i="1"/>
  <c r="K37" i="1"/>
  <c r="L37" i="1"/>
  <c r="M37" i="1"/>
  <c r="J38" i="1"/>
  <c r="K38" i="1"/>
  <c r="L38" i="1"/>
  <c r="M38" i="1"/>
  <c r="J39" i="1"/>
  <c r="K39" i="1"/>
  <c r="L39" i="1"/>
  <c r="M39" i="1"/>
  <c r="J40" i="1"/>
  <c r="K40" i="1"/>
  <c r="L40" i="1"/>
  <c r="M40" i="1"/>
  <c r="J41" i="1"/>
  <c r="K41" i="1"/>
  <c r="L41" i="1"/>
  <c r="M41" i="1"/>
  <c r="J42" i="1"/>
  <c r="K42" i="1"/>
  <c r="L42" i="1"/>
  <c r="M42" i="1"/>
  <c r="J43" i="1"/>
  <c r="K43" i="1"/>
  <c r="L43" i="1"/>
  <c r="M43" i="1"/>
  <c r="J44" i="1"/>
  <c r="K44" i="1"/>
  <c r="L44" i="1"/>
  <c r="M44" i="1"/>
  <c r="J45" i="1"/>
  <c r="K45" i="1"/>
  <c r="L45" i="1"/>
  <c r="M45" i="1"/>
  <c r="J46" i="1"/>
  <c r="K46" i="1"/>
  <c r="L46" i="1"/>
  <c r="M46" i="1"/>
  <c r="J47" i="1"/>
  <c r="K47" i="1"/>
  <c r="L47" i="1"/>
  <c r="M47" i="1"/>
  <c r="J48" i="1"/>
  <c r="K48" i="1"/>
  <c r="L48" i="1"/>
  <c r="M48" i="1"/>
  <c r="J49" i="1"/>
  <c r="K49" i="1"/>
  <c r="L49" i="1"/>
  <c r="M49" i="1"/>
  <c r="J50" i="1"/>
  <c r="K50" i="1"/>
  <c r="L50" i="1"/>
  <c r="M50" i="1"/>
  <c r="J51" i="1"/>
  <c r="K51" i="1"/>
  <c r="L51" i="1"/>
  <c r="M51" i="1"/>
  <c r="J52" i="1"/>
  <c r="K52" i="1"/>
  <c r="L52" i="1"/>
  <c r="M52" i="1"/>
  <c r="J53" i="1"/>
  <c r="K53" i="1"/>
  <c r="L53" i="1"/>
  <c r="M53" i="1"/>
  <c r="J54" i="1"/>
  <c r="K54" i="1"/>
  <c r="L54" i="1"/>
  <c r="M54" i="1"/>
  <c r="J55" i="1"/>
  <c r="K55" i="1"/>
  <c r="L55" i="1"/>
  <c r="M55" i="1"/>
  <c r="J56" i="1"/>
  <c r="K56" i="1"/>
  <c r="K17" i="1"/>
  <c r="K16" i="1"/>
  <c r="G18" i="1"/>
  <c r="H18" i="1"/>
  <c r="F19" i="1"/>
  <c r="G19" i="1"/>
  <c r="H19" i="1"/>
  <c r="F20" i="1"/>
  <c r="G20" i="1"/>
  <c r="H20" i="1"/>
  <c r="F21" i="1"/>
  <c r="G21" i="1"/>
  <c r="H21" i="1"/>
  <c r="F22" i="1"/>
  <c r="G22" i="1"/>
  <c r="H22" i="1"/>
  <c r="F23" i="1"/>
  <c r="G23" i="1"/>
  <c r="H23" i="1"/>
  <c r="F24" i="1"/>
  <c r="G24" i="1"/>
  <c r="H24" i="1"/>
  <c r="F25" i="1"/>
  <c r="G25" i="1"/>
  <c r="H25" i="1"/>
  <c r="F26" i="1"/>
  <c r="G26" i="1"/>
  <c r="H26" i="1"/>
  <c r="F27" i="1"/>
  <c r="G27" i="1"/>
  <c r="H27" i="1"/>
  <c r="F28" i="1"/>
  <c r="G28" i="1"/>
  <c r="H28" i="1"/>
  <c r="F29" i="1"/>
  <c r="G29" i="1"/>
  <c r="H29" i="1"/>
  <c r="F30" i="1"/>
  <c r="G30" i="1"/>
  <c r="H30" i="1"/>
  <c r="F31" i="1"/>
  <c r="G31" i="1"/>
  <c r="H31" i="1"/>
  <c r="F32" i="1"/>
  <c r="G32" i="1"/>
  <c r="H32" i="1"/>
  <c r="F33" i="1"/>
  <c r="G33" i="1"/>
  <c r="H33" i="1"/>
  <c r="F34" i="1"/>
  <c r="G34" i="1"/>
  <c r="H34" i="1"/>
  <c r="F35" i="1"/>
  <c r="G35" i="1"/>
  <c r="H35" i="1"/>
  <c r="F36" i="1"/>
  <c r="G36" i="1"/>
  <c r="H36" i="1"/>
  <c r="F37" i="1"/>
  <c r="G37" i="1"/>
  <c r="H37" i="1"/>
  <c r="F38" i="1"/>
  <c r="G38" i="1"/>
  <c r="H38" i="1"/>
  <c r="F39" i="1"/>
  <c r="G39" i="1"/>
  <c r="H39" i="1"/>
  <c r="F40" i="1"/>
  <c r="G40" i="1"/>
  <c r="H40" i="1"/>
  <c r="F41" i="1"/>
  <c r="G41" i="1"/>
  <c r="H41" i="1"/>
  <c r="F42" i="1"/>
  <c r="G42" i="1"/>
  <c r="H42" i="1"/>
  <c r="F43" i="1"/>
  <c r="G43" i="1"/>
  <c r="H43" i="1"/>
  <c r="F44" i="1"/>
  <c r="G44" i="1"/>
  <c r="H44" i="1"/>
  <c r="F45" i="1"/>
  <c r="G45" i="1"/>
  <c r="H45" i="1"/>
  <c r="F46" i="1"/>
  <c r="G46" i="1"/>
  <c r="H46" i="1"/>
  <c r="F47" i="1"/>
  <c r="G47" i="1"/>
  <c r="H47" i="1"/>
  <c r="F48" i="1"/>
  <c r="G48" i="1"/>
  <c r="H48" i="1"/>
  <c r="F49" i="1"/>
  <c r="G49" i="1"/>
  <c r="H49" i="1"/>
  <c r="F50" i="1"/>
  <c r="G50" i="1"/>
  <c r="H50" i="1"/>
  <c r="F51" i="1"/>
  <c r="G51" i="1"/>
  <c r="H51" i="1"/>
  <c r="F52" i="1"/>
  <c r="G52" i="1"/>
  <c r="H52" i="1"/>
  <c r="F53" i="1"/>
  <c r="G53" i="1"/>
  <c r="H53" i="1"/>
  <c r="F54" i="1"/>
  <c r="G54" i="1"/>
  <c r="H54" i="1"/>
  <c r="F55" i="1"/>
  <c r="G55" i="1"/>
  <c r="H55" i="1"/>
  <c r="F56" i="1"/>
  <c r="G56" i="1"/>
  <c r="G17" i="1"/>
  <c r="G16" i="1"/>
  <c r="D16" i="1"/>
  <c r="E16" i="1"/>
  <c r="I16" i="1"/>
  <c r="M16" i="1"/>
  <c r="J17" i="1"/>
  <c r="B17" i="1"/>
  <c r="D17" i="1"/>
  <c r="E17" i="1"/>
  <c r="B18" i="1"/>
  <c r="D18" i="1"/>
  <c r="E18" i="1"/>
  <c r="B19" i="1"/>
  <c r="D19" i="1"/>
  <c r="E19" i="1"/>
  <c r="B20" i="1"/>
  <c r="D20" i="1"/>
  <c r="E20" i="1"/>
  <c r="B21" i="1"/>
  <c r="D21" i="1"/>
  <c r="E21" i="1"/>
  <c r="B22" i="1"/>
  <c r="D22" i="1"/>
  <c r="E22" i="1"/>
  <c r="B23" i="1"/>
  <c r="D23" i="1"/>
  <c r="E23" i="1"/>
  <c r="B24" i="1"/>
  <c r="D24" i="1"/>
  <c r="E24" i="1"/>
  <c r="B25" i="1"/>
  <c r="D25" i="1"/>
  <c r="E25" i="1"/>
  <c r="B26" i="1"/>
  <c r="D26" i="1"/>
  <c r="E26" i="1"/>
  <c r="B27" i="1"/>
  <c r="D27" i="1"/>
  <c r="E27" i="1"/>
  <c r="B28" i="1"/>
  <c r="D28" i="1"/>
  <c r="E28" i="1"/>
  <c r="B29" i="1"/>
  <c r="D29" i="1"/>
  <c r="E29" i="1"/>
  <c r="B30" i="1"/>
  <c r="D30" i="1"/>
  <c r="E30" i="1"/>
  <c r="B31" i="1"/>
  <c r="D31" i="1"/>
  <c r="E31" i="1"/>
  <c r="B32" i="1"/>
  <c r="D32" i="1"/>
  <c r="E32" i="1"/>
  <c r="B33" i="1"/>
  <c r="D33" i="1"/>
  <c r="E33" i="1"/>
  <c r="B34" i="1"/>
  <c r="D34" i="1"/>
  <c r="E34" i="1"/>
  <c r="B35" i="1"/>
  <c r="D35" i="1"/>
  <c r="E35" i="1"/>
  <c r="B36" i="1"/>
  <c r="D36" i="1"/>
  <c r="E36" i="1"/>
  <c r="B37" i="1"/>
  <c r="D37" i="1"/>
  <c r="E37" i="1"/>
  <c r="B38" i="1"/>
  <c r="D38" i="1"/>
  <c r="E38" i="1"/>
  <c r="B39" i="1"/>
  <c r="D39" i="1"/>
  <c r="E39" i="1"/>
  <c r="B40" i="1"/>
  <c r="D40" i="1"/>
  <c r="E40" i="1"/>
  <c r="B41" i="1"/>
  <c r="D41" i="1"/>
  <c r="E41" i="1"/>
  <c r="B42" i="1"/>
  <c r="D42" i="1"/>
  <c r="E42" i="1"/>
  <c r="B43" i="1"/>
  <c r="D43" i="1"/>
  <c r="E43" i="1"/>
  <c r="B44" i="1"/>
  <c r="D44" i="1"/>
  <c r="E44" i="1"/>
  <c r="B45" i="1"/>
  <c r="D45" i="1"/>
  <c r="E45" i="1"/>
  <c r="B46" i="1"/>
  <c r="D46" i="1"/>
  <c r="E46" i="1"/>
  <c r="B47" i="1"/>
  <c r="D47" i="1"/>
  <c r="E47" i="1"/>
  <c r="B48" i="1"/>
  <c r="D48" i="1"/>
  <c r="E48" i="1"/>
  <c r="B49" i="1"/>
  <c r="D49" i="1"/>
  <c r="E49" i="1"/>
  <c r="B50" i="1"/>
  <c r="D50" i="1"/>
  <c r="E50" i="1"/>
  <c r="B51" i="1"/>
  <c r="D51" i="1"/>
  <c r="E51" i="1"/>
  <c r="B52" i="1"/>
  <c r="D52" i="1"/>
  <c r="E52" i="1"/>
  <c r="B53" i="1"/>
  <c r="D53" i="1"/>
  <c r="E53" i="1"/>
  <c r="B54" i="1"/>
  <c r="D54" i="1"/>
  <c r="E54" i="1"/>
  <c r="B55" i="1"/>
  <c r="D55" i="1"/>
  <c r="E55" i="1"/>
  <c r="B56" i="1"/>
  <c r="D56" i="1"/>
  <c r="E56" i="1"/>
  <c r="B16" i="1"/>
  <c r="I17" i="1"/>
  <c r="L17" i="1"/>
  <c r="M17" i="1"/>
  <c r="J18" i="1"/>
  <c r="I18" i="1"/>
  <c r="L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L56" i="1"/>
  <c r="M56" i="1"/>
  <c r="F5" i="1"/>
  <c r="H16" i="1"/>
  <c r="F17" i="1"/>
  <c r="H17" i="1"/>
  <c r="F18" i="1"/>
  <c r="H56" i="1"/>
  <c r="C61" i="1"/>
  <c r="F4" i="1"/>
  <c r="C62" i="1"/>
  <c r="C65" i="1"/>
  <c r="D65" i="1"/>
  <c r="G5" i="1"/>
  <c r="H5" i="1"/>
  <c r="C64" i="1"/>
  <c r="D64" i="1"/>
  <c r="G4" i="1"/>
  <c r="H4" i="1"/>
  <c r="L16" i="1"/>
  <c r="J58" i="1"/>
  <c r="K58" i="1"/>
  <c r="F58" i="1"/>
  <c r="G58" i="1"/>
</calcChain>
</file>

<file path=xl/sharedStrings.xml><?xml version="1.0" encoding="utf-8"?>
<sst xmlns="http://schemas.openxmlformats.org/spreadsheetml/2006/main" count="36" uniqueCount="32">
  <si>
    <t>Grenzsteuersatz Rente:</t>
  </si>
  <si>
    <t>Grenzsteuersatz jetzt:</t>
  </si>
  <si>
    <t>Riester</t>
  </si>
  <si>
    <t>Riester-Kosten:</t>
  </si>
  <si>
    <t>ETF-Kosten:</t>
  </si>
  <si>
    <t>Sparrate Riester</t>
  </si>
  <si>
    <t>Aktienquote Riester</t>
  </si>
  <si>
    <t>Jahr</t>
  </si>
  <si>
    <t>Förderung</t>
  </si>
  <si>
    <t>Summe Riester</t>
  </si>
  <si>
    <t>Steuervorteil</t>
  </si>
  <si>
    <t>Abgeltungssteuer:</t>
  </si>
  <si>
    <t>Allgemein</t>
  </si>
  <si>
    <t>Fondssparplan</t>
  </si>
  <si>
    <t>Sparrate</t>
  </si>
  <si>
    <t>Stand</t>
  </si>
  <si>
    <t>Kosten</t>
  </si>
  <si>
    <t>Ertrag</t>
  </si>
  <si>
    <t>Endstand Riester:</t>
  </si>
  <si>
    <t>Endstand Fondssparplan:</t>
  </si>
  <si>
    <t>Steuer</t>
  </si>
  <si>
    <t>Verrentnung Riester:</t>
  </si>
  <si>
    <t>Verrentnung Fonds:</t>
  </si>
  <si>
    <t>Rente Riester:</t>
  </si>
  <si>
    <t>Rente Fonds</t>
  </si>
  <si>
    <t>Sparrate Riester (monat):</t>
  </si>
  <si>
    <t>Rentenfaktor (Ausschüttung des angesammelten Kapitals / Jahr):</t>
  </si>
  <si>
    <t>Nach Inflation</t>
  </si>
  <si>
    <t>Inflation</t>
  </si>
  <si>
    <t>Jährliche Rendite (vor Kosten + Inflation):</t>
  </si>
  <si>
    <t>Rente Monat</t>
  </si>
  <si>
    <t>Vermögen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</si>
</sst>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0" fontId="0" fillId="0" borderId="0" xfId="0" applyNumberFormat="1"/>
    <xf numFmtId="9" fontId="0" fillId="0" borderId="0" xfId="0" applyNumberFormat="1"/>
    <xf numFmtId="44" fontId="0" fillId="0" borderId="0" xfId="1" applyFont="1"/>
    <xf numFmtId="44" fontId="0" fillId="0" borderId="0" xfId="0" applyNumberFormat="1"/>
    <xf numFmtId="9" fontId="0" fillId="0" borderId="0" xfId="2" applyFont="1"/>
    <xf numFmtId="0" fontId="0" fillId="0" borderId="0" xfId="0" applyAlignment="1">
      <alignment horizontal="center"/>
    </xf>
    <xf numFmtId="164" fontId="0" fillId="0" borderId="0" xfId="2" applyNumberFormat="1" applyFont="1"/>
  </cellXfs>
  <cellStyles count="3">
    <cellStyle name="Prozent" xfId="2" builtinId="5"/>
    <cellStyle name="Stand." xfId="0" builtinId="0"/>
    <cellStyle name="Währung" xfId="1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/>
  </sheetViews>
  <sheetFormatPr baseColWidth="10" defaultRowHeight="16" x14ac:dyDescent="0.2"/>
  <cols>
    <col min="2" max="2" width="14.1640625" customWidth="1"/>
    <col min="3" max="3" width="12.83203125" bestFit="1" customWidth="1"/>
    <col min="4" max="4" width="13.33203125" bestFit="1" customWidth="1"/>
    <col min="5" max="5" width="12.5" bestFit="1" customWidth="1"/>
    <col min="6" max="6" width="15.6640625" customWidth="1"/>
    <col min="7" max="7" width="12.83203125" bestFit="1" customWidth="1"/>
    <col min="8" max="8" width="12.5" bestFit="1" customWidth="1"/>
    <col min="9" max="9" width="10.83203125" bestFit="1" customWidth="1"/>
    <col min="10" max="10" width="13.6640625" customWidth="1"/>
    <col min="11" max="12" width="14.1640625" customWidth="1"/>
    <col min="13" max="13" width="15.5" customWidth="1"/>
  </cols>
  <sheetData>
    <row r="1" spans="1:13" x14ac:dyDescent="0.2">
      <c r="A1" t="s">
        <v>2</v>
      </c>
    </row>
    <row r="3" spans="1:13" x14ac:dyDescent="0.2">
      <c r="A3" t="s">
        <v>1</v>
      </c>
      <c r="D3" s="2">
        <v>0.35</v>
      </c>
      <c r="F3" t="s">
        <v>31</v>
      </c>
      <c r="G3" t="s">
        <v>30</v>
      </c>
      <c r="H3" t="s">
        <v>27</v>
      </c>
    </row>
    <row r="4" spans="1:13" x14ac:dyDescent="0.2">
      <c r="A4" t="s">
        <v>0</v>
      </c>
      <c r="D4" s="2">
        <v>0.25</v>
      </c>
      <c r="E4" t="s">
        <v>23</v>
      </c>
      <c r="F4" s="4">
        <f>C61</f>
        <v>119685.6570255839</v>
      </c>
      <c r="G4" s="4">
        <f>D64</f>
        <v>314.17484969215775</v>
      </c>
      <c r="H4" s="3">
        <f>G4*(1-$D$12)^40</f>
        <v>140.02785741902386</v>
      </c>
    </row>
    <row r="5" spans="1:13" x14ac:dyDescent="0.2">
      <c r="A5" t="s">
        <v>11</v>
      </c>
      <c r="D5" s="2">
        <v>0.25</v>
      </c>
      <c r="E5" t="s">
        <v>24</v>
      </c>
      <c r="F5" s="4">
        <f>M56</f>
        <v>94512.060374384557</v>
      </c>
      <c r="G5" s="4">
        <f>D65</f>
        <v>330.79221131034598</v>
      </c>
      <c r="H5" s="3">
        <f>G5*(1-$D$12)^40</f>
        <v>147.43422220484936</v>
      </c>
    </row>
    <row r="6" spans="1:13" x14ac:dyDescent="0.2">
      <c r="A6" t="s">
        <v>29</v>
      </c>
      <c r="D6" s="2">
        <v>0.04</v>
      </c>
    </row>
    <row r="7" spans="1:13" x14ac:dyDescent="0.2">
      <c r="A7" t="s">
        <v>4</v>
      </c>
      <c r="D7" s="1">
        <v>5.0000000000000001E-3</v>
      </c>
    </row>
    <row r="8" spans="1:13" x14ac:dyDescent="0.2">
      <c r="A8" t="s">
        <v>6</v>
      </c>
      <c r="D8" s="1">
        <v>0.8</v>
      </c>
    </row>
    <row r="9" spans="1:13" x14ac:dyDescent="0.2">
      <c r="A9" t="s">
        <v>3</v>
      </c>
      <c r="D9" s="1">
        <v>1.4999999999999999E-2</v>
      </c>
    </row>
    <row r="10" spans="1:13" x14ac:dyDescent="0.2">
      <c r="A10" t="s">
        <v>25</v>
      </c>
      <c r="D10" s="3">
        <v>162.16999999999999</v>
      </c>
    </row>
    <row r="11" spans="1:13" x14ac:dyDescent="0.2">
      <c r="A11" t="s">
        <v>26</v>
      </c>
      <c r="D11" s="7">
        <f>350/100000*12</f>
        <v>4.2000000000000003E-2</v>
      </c>
    </row>
    <row r="12" spans="1:13" x14ac:dyDescent="0.2">
      <c r="A12" t="s">
        <v>28</v>
      </c>
      <c r="D12" s="5">
        <v>0.02</v>
      </c>
    </row>
    <row r="14" spans="1:13" x14ac:dyDescent="0.2">
      <c r="A14" t="s">
        <v>12</v>
      </c>
      <c r="B14" s="6" t="s">
        <v>2</v>
      </c>
      <c r="C14" s="6"/>
      <c r="D14" s="6"/>
      <c r="E14" s="6"/>
      <c r="F14" s="6"/>
      <c r="G14" s="6"/>
      <c r="H14" s="6"/>
      <c r="I14" s="6" t="s">
        <v>13</v>
      </c>
      <c r="J14" s="6"/>
      <c r="K14" s="6"/>
      <c r="L14" s="6"/>
      <c r="M14" s="6"/>
    </row>
    <row r="15" spans="1:13" x14ac:dyDescent="0.2">
      <c r="A15" t="s">
        <v>7</v>
      </c>
      <c r="B15" t="s">
        <v>5</v>
      </c>
      <c r="C15" t="s">
        <v>8</v>
      </c>
      <c r="D15" t="s">
        <v>9</v>
      </c>
      <c r="E15" t="s">
        <v>10</v>
      </c>
      <c r="F15" t="s">
        <v>17</v>
      </c>
      <c r="G15" t="s">
        <v>16</v>
      </c>
      <c r="H15" t="s">
        <v>15</v>
      </c>
      <c r="I15" t="s">
        <v>14</v>
      </c>
      <c r="J15" t="s">
        <v>17</v>
      </c>
      <c r="K15" t="s">
        <v>16</v>
      </c>
      <c r="L15" t="s">
        <v>20</v>
      </c>
      <c r="M15" t="s">
        <v>15</v>
      </c>
    </row>
    <row r="16" spans="1:13" x14ac:dyDescent="0.2">
      <c r="A16">
        <v>2015</v>
      </c>
      <c r="B16" s="3">
        <f t="shared" ref="B16:B56" si="0">$D$10*12</f>
        <v>1946.04</v>
      </c>
      <c r="C16" s="3">
        <v>0</v>
      </c>
      <c r="D16" s="3">
        <f>C16+B16</f>
        <v>1946.04</v>
      </c>
      <c r="E16" s="4">
        <f>MIN(D16,2100)*$D$3-C16</f>
        <v>681.11399999999992</v>
      </c>
      <c r="F16" s="4">
        <v>0</v>
      </c>
      <c r="G16" s="3">
        <f>(D16+F16)*$D$9</f>
        <v>29.1906</v>
      </c>
      <c r="H16" s="4">
        <f>D16</f>
        <v>1946.04</v>
      </c>
      <c r="I16" s="4">
        <f>B16-E16</f>
        <v>1264.9259999999999</v>
      </c>
      <c r="J16" s="4">
        <v>0</v>
      </c>
      <c r="K16" s="4">
        <f>I16*$D$7</f>
        <v>6.32463</v>
      </c>
      <c r="L16" s="4">
        <f t="shared" ref="L16:L56" si="1">J16*$D$5</f>
        <v>0</v>
      </c>
      <c r="M16" s="4">
        <f>I16</f>
        <v>1264.9259999999999</v>
      </c>
    </row>
    <row r="17" spans="1:13" x14ac:dyDescent="0.2">
      <c r="A17">
        <v>2016</v>
      </c>
      <c r="B17" s="3">
        <f t="shared" si="0"/>
        <v>1946.04</v>
      </c>
      <c r="C17" s="3">
        <v>154</v>
      </c>
      <c r="D17" s="3">
        <f t="shared" ref="D17:D56" si="2">C17+B17</f>
        <v>2100.04</v>
      </c>
      <c r="E17" s="4">
        <f t="shared" ref="E17:E56" si="3">MIN(D17,2100)*$D$3-C17</f>
        <v>581</v>
      </c>
      <c r="F17" s="4">
        <f t="shared" ref="F17:F56" si="4">H16*$D$8*$D$6</f>
        <v>62.273280000000007</v>
      </c>
      <c r="G17" s="3">
        <f>(H16+F17+D17)*$D$9</f>
        <v>61.625299200000001</v>
      </c>
      <c r="H17" s="4">
        <f>H16+D17+F17-G17</f>
        <v>4046.7279808000003</v>
      </c>
      <c r="I17" s="4">
        <f>B17-E17</f>
        <v>1365.04</v>
      </c>
      <c r="J17" s="4">
        <f t="shared" ref="J17:J56" si="5">M16*($D$6)</f>
        <v>50.59704</v>
      </c>
      <c r="K17" s="4">
        <f>(M16+J17+I17)*$D$7</f>
        <v>13.402815200000001</v>
      </c>
      <c r="L17" s="4">
        <f t="shared" si="1"/>
        <v>12.64926</v>
      </c>
      <c r="M17" s="4">
        <f>M16+J17-K17+I17-L17</f>
        <v>2654.5109647999998</v>
      </c>
    </row>
    <row r="18" spans="1:13" x14ac:dyDescent="0.2">
      <c r="A18">
        <v>2017</v>
      </c>
      <c r="B18" s="3">
        <f t="shared" si="0"/>
        <v>1946.04</v>
      </c>
      <c r="C18" s="3">
        <v>154</v>
      </c>
      <c r="D18" s="3">
        <f t="shared" si="2"/>
        <v>2100.04</v>
      </c>
      <c r="E18" s="4">
        <f t="shared" si="3"/>
        <v>581</v>
      </c>
      <c r="F18" s="4">
        <f t="shared" si="4"/>
        <v>129.49529538560003</v>
      </c>
      <c r="G18" s="3">
        <f t="shared" ref="G18:G56" si="6">(H17+F18+D18)*$D$9</f>
        <v>94.143949142783995</v>
      </c>
      <c r="H18" s="4">
        <f>H17+D18+F18-G18</f>
        <v>6182.1193270428166</v>
      </c>
      <c r="I18" s="4">
        <f>B18-E18</f>
        <v>1365.04</v>
      </c>
      <c r="J18" s="4">
        <f t="shared" si="5"/>
        <v>106.18043859199999</v>
      </c>
      <c r="K18" s="4">
        <f t="shared" ref="K18:K56" si="7">(M17+J18+I18)*$D$7</f>
        <v>20.628657016959998</v>
      </c>
      <c r="L18" s="4">
        <f t="shared" si="1"/>
        <v>26.545109647999997</v>
      </c>
      <c r="M18" s="4">
        <f t="shared" ref="M18:M56" si="8">M17+J18-K18+I18-L18</f>
        <v>4078.5576367270396</v>
      </c>
    </row>
    <row r="19" spans="1:13" x14ac:dyDescent="0.2">
      <c r="A19">
        <v>2018</v>
      </c>
      <c r="B19" s="3">
        <f t="shared" si="0"/>
        <v>1946.04</v>
      </c>
      <c r="C19" s="3">
        <v>154</v>
      </c>
      <c r="D19" s="3">
        <f t="shared" si="2"/>
        <v>2100.04</v>
      </c>
      <c r="E19" s="4">
        <f t="shared" si="3"/>
        <v>581</v>
      </c>
      <c r="F19" s="4">
        <f t="shared" si="4"/>
        <v>197.82781846537014</v>
      </c>
      <c r="G19" s="3">
        <f t="shared" si="6"/>
        <v>127.19980718262279</v>
      </c>
      <c r="H19" s="4">
        <f>H18+D19+F19-G19</f>
        <v>8352.7873383255646</v>
      </c>
      <c r="I19" s="4">
        <f>B19-E19</f>
        <v>1365.04</v>
      </c>
      <c r="J19" s="4">
        <f t="shared" si="5"/>
        <v>163.14230546908158</v>
      </c>
      <c r="K19" s="4">
        <f t="shared" si="7"/>
        <v>28.033699710980606</v>
      </c>
      <c r="L19" s="4">
        <f t="shared" si="1"/>
        <v>40.785576367270394</v>
      </c>
      <c r="M19" s="4">
        <f t="shared" si="8"/>
        <v>5537.9206661178696</v>
      </c>
    </row>
    <row r="20" spans="1:13" x14ac:dyDescent="0.2">
      <c r="A20">
        <v>2019</v>
      </c>
      <c r="B20" s="3">
        <f t="shared" si="0"/>
        <v>1946.04</v>
      </c>
      <c r="C20" s="3">
        <v>154</v>
      </c>
      <c r="D20" s="3">
        <f t="shared" si="2"/>
        <v>2100.04</v>
      </c>
      <c r="E20" s="4">
        <f t="shared" si="3"/>
        <v>581</v>
      </c>
      <c r="F20" s="4">
        <f t="shared" si="4"/>
        <v>267.28919482641811</v>
      </c>
      <c r="G20" s="3">
        <f t="shared" si="6"/>
        <v>160.80174799727976</v>
      </c>
      <c r="H20" s="4">
        <f>H19+D20+F20-G20</f>
        <v>10559.314785154704</v>
      </c>
      <c r="I20" s="4">
        <f>B20-E20</f>
        <v>1365.04</v>
      </c>
      <c r="J20" s="4">
        <f t="shared" si="5"/>
        <v>221.5168266447148</v>
      </c>
      <c r="K20" s="4">
        <f t="shared" si="7"/>
        <v>35.62238746381292</v>
      </c>
      <c r="L20" s="4">
        <f t="shared" si="1"/>
        <v>55.379206661178699</v>
      </c>
      <c r="M20" s="4">
        <f t="shared" si="8"/>
        <v>7033.4758986375928</v>
      </c>
    </row>
    <row r="21" spans="1:13" x14ac:dyDescent="0.2">
      <c r="A21">
        <v>2020</v>
      </c>
      <c r="B21" s="3">
        <f t="shared" si="0"/>
        <v>1946.04</v>
      </c>
      <c r="C21" s="3">
        <v>154</v>
      </c>
      <c r="D21" s="3">
        <f t="shared" si="2"/>
        <v>2100.04</v>
      </c>
      <c r="E21" s="4">
        <f t="shared" si="3"/>
        <v>581</v>
      </c>
      <c r="F21" s="4">
        <f t="shared" si="4"/>
        <v>337.89807312495054</v>
      </c>
      <c r="G21" s="3">
        <f t="shared" si="6"/>
        <v>194.95879287419481</v>
      </c>
      <c r="H21" s="4">
        <f>H20+D21+F21-G21</f>
        <v>12802.29406540546</v>
      </c>
      <c r="I21" s="4">
        <f>B21-E21</f>
        <v>1365.04</v>
      </c>
      <c r="J21" s="4">
        <f t="shared" si="5"/>
        <v>281.33903594550372</v>
      </c>
      <c r="K21" s="4">
        <f t="shared" si="7"/>
        <v>43.399274672915482</v>
      </c>
      <c r="L21" s="4">
        <f t="shared" si="1"/>
        <v>70.334758986375931</v>
      </c>
      <c r="M21" s="4">
        <f t="shared" si="8"/>
        <v>8566.1209009238064</v>
      </c>
    </row>
    <row r="22" spans="1:13" x14ac:dyDescent="0.2">
      <c r="A22">
        <v>2021</v>
      </c>
      <c r="B22" s="3">
        <f t="shared" si="0"/>
        <v>1946.04</v>
      </c>
      <c r="C22" s="3">
        <v>154</v>
      </c>
      <c r="D22" s="3">
        <f t="shared" si="2"/>
        <v>2100.04</v>
      </c>
      <c r="E22" s="4">
        <f t="shared" si="3"/>
        <v>581</v>
      </c>
      <c r="F22" s="4">
        <f t="shared" si="4"/>
        <v>409.67341009297473</v>
      </c>
      <c r="G22" s="3">
        <f t="shared" si="6"/>
        <v>229.68011213247649</v>
      </c>
      <c r="H22" s="4">
        <f>H21+D22+F22-G22</f>
        <v>15082.327363365957</v>
      </c>
      <c r="I22" s="4">
        <f>B22-E22</f>
        <v>1365.04</v>
      </c>
      <c r="J22" s="4">
        <f t="shared" si="5"/>
        <v>342.64483603695226</v>
      </c>
      <c r="K22" s="4">
        <f t="shared" si="7"/>
        <v>51.369028684803801</v>
      </c>
      <c r="L22" s="4">
        <f t="shared" si="1"/>
        <v>85.661209009238064</v>
      </c>
      <c r="M22" s="4">
        <f t="shared" si="8"/>
        <v>10136.775499266718</v>
      </c>
    </row>
    <row r="23" spans="1:13" x14ac:dyDescent="0.2">
      <c r="A23">
        <v>2022</v>
      </c>
      <c r="B23" s="3">
        <f t="shared" si="0"/>
        <v>1946.04</v>
      </c>
      <c r="C23" s="3">
        <v>154</v>
      </c>
      <c r="D23" s="3">
        <f t="shared" si="2"/>
        <v>2100.04</v>
      </c>
      <c r="E23" s="4">
        <f t="shared" si="3"/>
        <v>581</v>
      </c>
      <c r="F23" s="4">
        <f t="shared" si="4"/>
        <v>482.63447562771063</v>
      </c>
      <c r="G23" s="3">
        <f t="shared" si="6"/>
        <v>264.97502758490498</v>
      </c>
      <c r="H23" s="4">
        <f>H22+D23+F23-G23</f>
        <v>17400.026811408763</v>
      </c>
      <c r="I23" s="4">
        <f>B23-E23</f>
        <v>1365.04</v>
      </c>
      <c r="J23" s="4">
        <f t="shared" si="5"/>
        <v>405.47101997066875</v>
      </c>
      <c r="K23" s="4">
        <f t="shared" si="7"/>
        <v>59.536432596186934</v>
      </c>
      <c r="L23" s="4">
        <f t="shared" si="1"/>
        <v>101.36775499266719</v>
      </c>
      <c r="M23" s="4">
        <f t="shared" si="8"/>
        <v>11746.38233164853</v>
      </c>
    </row>
    <row r="24" spans="1:13" x14ac:dyDescent="0.2">
      <c r="A24">
        <v>2023</v>
      </c>
      <c r="B24" s="3">
        <f t="shared" si="0"/>
        <v>1946.04</v>
      </c>
      <c r="C24" s="3">
        <v>154</v>
      </c>
      <c r="D24" s="3">
        <f t="shared" si="2"/>
        <v>2100.04</v>
      </c>
      <c r="E24" s="4">
        <f t="shared" si="3"/>
        <v>581</v>
      </c>
      <c r="F24" s="4">
        <f t="shared" si="4"/>
        <v>556.80085796508047</v>
      </c>
      <c r="G24" s="3">
        <f t="shared" si="6"/>
        <v>300.85301504060766</v>
      </c>
      <c r="H24" s="4">
        <f>H23+D24+F24-G24</f>
        <v>19756.014654333238</v>
      </c>
      <c r="I24" s="4">
        <f>B24-E24</f>
        <v>1365.04</v>
      </c>
      <c r="J24" s="4">
        <f t="shared" si="5"/>
        <v>469.85529326594121</v>
      </c>
      <c r="K24" s="4">
        <f t="shared" si="7"/>
        <v>67.906388124572345</v>
      </c>
      <c r="L24" s="4">
        <f t="shared" si="1"/>
        <v>117.4638233164853</v>
      </c>
      <c r="M24" s="4">
        <f t="shared" si="8"/>
        <v>13395.907413473413</v>
      </c>
    </row>
    <row r="25" spans="1:13" x14ac:dyDescent="0.2">
      <c r="A25">
        <v>2024</v>
      </c>
      <c r="B25" s="3">
        <f t="shared" si="0"/>
        <v>1946.04</v>
      </c>
      <c r="C25" s="3">
        <v>154</v>
      </c>
      <c r="D25" s="3">
        <f t="shared" si="2"/>
        <v>2100.04</v>
      </c>
      <c r="E25" s="4">
        <f t="shared" si="3"/>
        <v>581</v>
      </c>
      <c r="F25" s="4">
        <f t="shared" si="4"/>
        <v>632.19246893866364</v>
      </c>
      <c r="G25" s="3">
        <f t="shared" si="6"/>
        <v>337.32370684907852</v>
      </c>
      <c r="H25" s="4">
        <f>H24+D25+F25-G25</f>
        <v>22150.923416422826</v>
      </c>
      <c r="I25" s="4">
        <f>B25-E25</f>
        <v>1365.04</v>
      </c>
      <c r="J25" s="4">
        <f t="shared" si="5"/>
        <v>535.83629653893649</v>
      </c>
      <c r="K25" s="4">
        <f t="shared" si="7"/>
        <v>76.483918550061759</v>
      </c>
      <c r="L25" s="4">
        <f t="shared" si="1"/>
        <v>133.95907413473412</v>
      </c>
      <c r="M25" s="4">
        <f t="shared" si="8"/>
        <v>15086.340717327552</v>
      </c>
    </row>
    <row r="26" spans="1:13" x14ac:dyDescent="0.2">
      <c r="A26">
        <v>2025</v>
      </c>
      <c r="B26" s="3">
        <f t="shared" si="0"/>
        <v>1946.04</v>
      </c>
      <c r="C26" s="3">
        <v>154</v>
      </c>
      <c r="D26" s="3">
        <f t="shared" si="2"/>
        <v>2100.04</v>
      </c>
      <c r="E26" s="4">
        <f t="shared" si="3"/>
        <v>581</v>
      </c>
      <c r="F26" s="4">
        <f t="shared" si="4"/>
        <v>708.82954932553037</v>
      </c>
      <c r="G26" s="3">
        <f t="shared" si="6"/>
        <v>374.39689448622534</v>
      </c>
      <c r="H26" s="4">
        <f>H25+D26+F26-G26</f>
        <v>24585.396071262134</v>
      </c>
      <c r="I26" s="4">
        <f>B26-E26</f>
        <v>1365.04</v>
      </c>
      <c r="J26" s="4">
        <f t="shared" si="5"/>
        <v>603.45362869310213</v>
      </c>
      <c r="K26" s="4">
        <f t="shared" si="7"/>
        <v>85.274171730103262</v>
      </c>
      <c r="L26" s="4">
        <f t="shared" si="1"/>
        <v>150.86340717327553</v>
      </c>
      <c r="M26" s="4">
        <f t="shared" si="8"/>
        <v>16818.696767117275</v>
      </c>
    </row>
    <row r="27" spans="1:13" x14ac:dyDescent="0.2">
      <c r="A27">
        <v>2026</v>
      </c>
      <c r="B27" s="3">
        <f t="shared" si="0"/>
        <v>1946.04</v>
      </c>
      <c r="C27" s="3">
        <v>154</v>
      </c>
      <c r="D27" s="3">
        <f t="shared" si="2"/>
        <v>2100.04</v>
      </c>
      <c r="E27" s="4">
        <f t="shared" si="3"/>
        <v>581</v>
      </c>
      <c r="F27" s="4">
        <f t="shared" si="4"/>
        <v>786.73267428038832</v>
      </c>
      <c r="G27" s="3">
        <f t="shared" si="6"/>
        <v>412.08253118313786</v>
      </c>
      <c r="H27" s="4">
        <f>H26+D27+F27-G27</f>
        <v>27060.086214359384</v>
      </c>
      <c r="I27" s="4">
        <f>B27-E27</f>
        <v>1365.04</v>
      </c>
      <c r="J27" s="4">
        <f t="shared" si="5"/>
        <v>672.74787068469107</v>
      </c>
      <c r="K27" s="4">
        <f t="shared" si="7"/>
        <v>94.282423189009847</v>
      </c>
      <c r="L27" s="4">
        <f t="shared" si="1"/>
        <v>168.18696767117277</v>
      </c>
      <c r="M27" s="4">
        <f t="shared" si="8"/>
        <v>18594.015246941788</v>
      </c>
    </row>
    <row r="28" spans="1:13" x14ac:dyDescent="0.2">
      <c r="A28">
        <v>2027</v>
      </c>
      <c r="B28" s="3">
        <f t="shared" si="0"/>
        <v>1946.04</v>
      </c>
      <c r="C28" s="3">
        <v>154</v>
      </c>
      <c r="D28" s="3">
        <f t="shared" si="2"/>
        <v>2100.04</v>
      </c>
      <c r="E28" s="4">
        <f t="shared" si="3"/>
        <v>581</v>
      </c>
      <c r="F28" s="4">
        <f t="shared" si="4"/>
        <v>865.92275885950039</v>
      </c>
      <c r="G28" s="3">
        <f t="shared" si="6"/>
        <v>450.3907345982833</v>
      </c>
      <c r="H28" s="4">
        <f>H27+D28+F28-G28</f>
        <v>29575.658238620603</v>
      </c>
      <c r="I28" s="4">
        <f>B28-E28</f>
        <v>1365.04</v>
      </c>
      <c r="J28" s="4">
        <f t="shared" si="5"/>
        <v>743.76060987767153</v>
      </c>
      <c r="K28" s="4">
        <f t="shared" si="7"/>
        <v>103.51407928409731</v>
      </c>
      <c r="L28" s="4">
        <f t="shared" si="1"/>
        <v>185.94015246941788</v>
      </c>
      <c r="M28" s="4">
        <f t="shared" si="8"/>
        <v>20413.361625065943</v>
      </c>
    </row>
    <row r="29" spans="1:13" x14ac:dyDescent="0.2">
      <c r="A29">
        <v>2028</v>
      </c>
      <c r="B29" s="3">
        <f t="shared" si="0"/>
        <v>1946.04</v>
      </c>
      <c r="C29" s="3">
        <v>154</v>
      </c>
      <c r="D29" s="3">
        <f t="shared" si="2"/>
        <v>2100.04</v>
      </c>
      <c r="E29" s="4">
        <f t="shared" si="3"/>
        <v>581</v>
      </c>
      <c r="F29" s="4">
        <f t="shared" si="4"/>
        <v>946.42106363585935</v>
      </c>
      <c r="G29" s="3">
        <f t="shared" si="6"/>
        <v>489.33178953384692</v>
      </c>
      <c r="H29" s="4">
        <f>H28+D29+F29-G29</f>
        <v>32132.787512722614</v>
      </c>
      <c r="I29" s="4">
        <f>B29-E29</f>
        <v>1365.04</v>
      </c>
      <c r="J29" s="4">
        <f t="shared" si="5"/>
        <v>816.53446500263772</v>
      </c>
      <c r="K29" s="4">
        <f t="shared" si="7"/>
        <v>112.97468045034292</v>
      </c>
      <c r="L29" s="4">
        <f t="shared" si="1"/>
        <v>204.13361625065943</v>
      </c>
      <c r="M29" s="4">
        <f t="shared" si="8"/>
        <v>22277.827793367582</v>
      </c>
    </row>
    <row r="30" spans="1:13" x14ac:dyDescent="0.2">
      <c r="A30">
        <v>2029</v>
      </c>
      <c r="B30" s="3">
        <f t="shared" si="0"/>
        <v>1946.04</v>
      </c>
      <c r="C30" s="3">
        <v>154</v>
      </c>
      <c r="D30" s="3">
        <f t="shared" si="2"/>
        <v>2100.04</v>
      </c>
      <c r="E30" s="4">
        <f t="shared" si="3"/>
        <v>581</v>
      </c>
      <c r="F30" s="4">
        <f t="shared" si="4"/>
        <v>1028.2492004071237</v>
      </c>
      <c r="G30" s="3">
        <f t="shared" si="6"/>
        <v>528.91615069694603</v>
      </c>
      <c r="H30" s="4">
        <f>H29+D30+F30-G30</f>
        <v>34732.160562432793</v>
      </c>
      <c r="I30" s="4">
        <f>B30-E30</f>
        <v>1365.04</v>
      </c>
      <c r="J30" s="4">
        <f t="shared" si="5"/>
        <v>891.11311173470324</v>
      </c>
      <c r="K30" s="4">
        <f t="shared" si="7"/>
        <v>122.66990452551143</v>
      </c>
      <c r="L30" s="4">
        <f t="shared" si="1"/>
        <v>222.77827793367581</v>
      </c>
      <c r="M30" s="4">
        <f t="shared" si="8"/>
        <v>24188.532722643096</v>
      </c>
    </row>
    <row r="31" spans="1:13" x14ac:dyDescent="0.2">
      <c r="A31">
        <v>2030</v>
      </c>
      <c r="B31" s="3">
        <f t="shared" si="0"/>
        <v>1946.04</v>
      </c>
      <c r="C31" s="3">
        <v>154</v>
      </c>
      <c r="D31" s="3">
        <f t="shared" si="2"/>
        <v>2100.04</v>
      </c>
      <c r="E31" s="4">
        <f t="shared" si="3"/>
        <v>581</v>
      </c>
      <c r="F31" s="4">
        <f t="shared" si="4"/>
        <v>1111.4291379978495</v>
      </c>
      <c r="G31" s="3">
        <f t="shared" si="6"/>
        <v>569.15444550645964</v>
      </c>
      <c r="H31" s="4">
        <f>H30+D31+F31-G31</f>
        <v>37374.475254924182</v>
      </c>
      <c r="I31" s="4">
        <f>B31-E31</f>
        <v>1365.04</v>
      </c>
      <c r="J31" s="4">
        <f t="shared" si="5"/>
        <v>967.54130890572389</v>
      </c>
      <c r="K31" s="4">
        <f t="shared" si="7"/>
        <v>132.60557015774413</v>
      </c>
      <c r="L31" s="4">
        <f t="shared" si="1"/>
        <v>241.88532722643097</v>
      </c>
      <c r="M31" s="4">
        <f t="shared" si="8"/>
        <v>26146.623134164649</v>
      </c>
    </row>
    <row r="32" spans="1:13" x14ac:dyDescent="0.2">
      <c r="A32">
        <v>2031</v>
      </c>
      <c r="B32" s="3">
        <f t="shared" si="0"/>
        <v>1946.04</v>
      </c>
      <c r="C32" s="3">
        <v>154</v>
      </c>
      <c r="D32" s="3">
        <f t="shared" si="2"/>
        <v>2100.04</v>
      </c>
      <c r="E32" s="4">
        <f t="shared" si="3"/>
        <v>581</v>
      </c>
      <c r="F32" s="4">
        <f t="shared" si="4"/>
        <v>1195.9832081575739</v>
      </c>
      <c r="G32" s="3">
        <f t="shared" si="6"/>
        <v>610.0574769462263</v>
      </c>
      <c r="H32" s="4">
        <f>H31+D32+F32-G32</f>
        <v>40060.440986135531</v>
      </c>
      <c r="I32" s="4">
        <f>B32-E32</f>
        <v>1365.04</v>
      </c>
      <c r="J32" s="4">
        <f t="shared" si="5"/>
        <v>1045.864925366586</v>
      </c>
      <c r="K32" s="4">
        <f t="shared" si="7"/>
        <v>142.7876402976562</v>
      </c>
      <c r="L32" s="4">
        <f t="shared" si="1"/>
        <v>261.46623134164651</v>
      </c>
      <c r="M32" s="4">
        <f t="shared" si="8"/>
        <v>28153.274187891937</v>
      </c>
    </row>
    <row r="33" spans="1:13" x14ac:dyDescent="0.2">
      <c r="A33">
        <v>2032</v>
      </c>
      <c r="B33" s="3">
        <f t="shared" si="0"/>
        <v>1946.04</v>
      </c>
      <c r="C33" s="3">
        <v>154</v>
      </c>
      <c r="D33" s="3">
        <f t="shared" si="2"/>
        <v>2100.04</v>
      </c>
      <c r="E33" s="4">
        <f t="shared" si="3"/>
        <v>581</v>
      </c>
      <c r="F33" s="4">
        <f t="shared" si="4"/>
        <v>1281.934111556337</v>
      </c>
      <c r="G33" s="3">
        <f t="shared" si="6"/>
        <v>651.63622646537794</v>
      </c>
      <c r="H33" s="4">
        <f>H32+D33+F33-G33</f>
        <v>42790.778871226488</v>
      </c>
      <c r="I33" s="4">
        <f>B33-E33</f>
        <v>1365.04</v>
      </c>
      <c r="J33" s="4">
        <f t="shared" si="5"/>
        <v>1126.1309675156774</v>
      </c>
      <c r="K33" s="4">
        <f t="shared" si="7"/>
        <v>153.22222577703809</v>
      </c>
      <c r="L33" s="4">
        <f t="shared" si="1"/>
        <v>281.53274187891935</v>
      </c>
      <c r="M33" s="4">
        <f t="shared" si="8"/>
        <v>30209.690187751658</v>
      </c>
    </row>
    <row r="34" spans="1:13" x14ac:dyDescent="0.2">
      <c r="A34">
        <v>2033</v>
      </c>
      <c r="B34" s="3">
        <f t="shared" si="0"/>
        <v>1946.04</v>
      </c>
      <c r="C34" s="3">
        <v>154</v>
      </c>
      <c r="D34" s="3">
        <f t="shared" si="2"/>
        <v>2100.04</v>
      </c>
      <c r="E34" s="4">
        <f t="shared" si="3"/>
        <v>581</v>
      </c>
      <c r="F34" s="4">
        <f t="shared" si="4"/>
        <v>1369.3049238792478</v>
      </c>
      <c r="G34" s="3">
        <f t="shared" si="6"/>
        <v>693.90185692658599</v>
      </c>
      <c r="H34" s="4">
        <f>H33+D34+F34-G34</f>
        <v>45566.221938179151</v>
      </c>
      <c r="I34" s="4">
        <f>B34-E34</f>
        <v>1365.04</v>
      </c>
      <c r="J34" s="4">
        <f t="shared" si="5"/>
        <v>1208.3876075100663</v>
      </c>
      <c r="K34" s="4">
        <f t="shared" si="7"/>
        <v>163.91558897630861</v>
      </c>
      <c r="L34" s="4">
        <f t="shared" si="1"/>
        <v>302.09690187751659</v>
      </c>
      <c r="M34" s="4">
        <f t="shared" si="8"/>
        <v>32317.105304407898</v>
      </c>
    </row>
    <row r="35" spans="1:13" x14ac:dyDescent="0.2">
      <c r="A35">
        <v>2034</v>
      </c>
      <c r="B35" s="3">
        <f t="shared" si="0"/>
        <v>1946.04</v>
      </c>
      <c r="C35" s="3">
        <v>154</v>
      </c>
      <c r="D35" s="3">
        <f t="shared" si="2"/>
        <v>2100.04</v>
      </c>
      <c r="E35" s="4">
        <f t="shared" si="3"/>
        <v>581</v>
      </c>
      <c r="F35" s="4">
        <f t="shared" si="4"/>
        <v>1458.1191020217329</v>
      </c>
      <c r="G35" s="3">
        <f t="shared" si="6"/>
        <v>736.8657156030132</v>
      </c>
      <c r="H35" s="4">
        <f>H34+D35+F35-G35</f>
        <v>48387.515324597865</v>
      </c>
      <c r="I35" s="4">
        <f>B35-E35</f>
        <v>1365.04</v>
      </c>
      <c r="J35" s="4">
        <f t="shared" si="5"/>
        <v>1292.6842121763159</v>
      </c>
      <c r="K35" s="4">
        <f t="shared" si="7"/>
        <v>174.87414758292107</v>
      </c>
      <c r="L35" s="4">
        <f t="shared" si="1"/>
        <v>323.17105304407897</v>
      </c>
      <c r="M35" s="4">
        <f t="shared" si="8"/>
        <v>34476.784315957215</v>
      </c>
    </row>
    <row r="36" spans="1:13" x14ac:dyDescent="0.2">
      <c r="A36">
        <v>2035</v>
      </c>
      <c r="B36" s="3">
        <f t="shared" si="0"/>
        <v>1946.04</v>
      </c>
      <c r="C36" s="3">
        <v>154</v>
      </c>
      <c r="D36" s="3">
        <f t="shared" si="2"/>
        <v>2100.04</v>
      </c>
      <c r="E36" s="4">
        <f t="shared" si="3"/>
        <v>581</v>
      </c>
      <c r="F36" s="4">
        <f t="shared" si="4"/>
        <v>1548.4004903871319</v>
      </c>
      <c r="G36" s="3">
        <f t="shared" si="6"/>
        <v>780.53933722477495</v>
      </c>
      <c r="H36" s="4">
        <f>H35+D36+F36-G36</f>
        <v>51255.41647776022</v>
      </c>
      <c r="I36" s="4">
        <f>B36-E36</f>
        <v>1365.04</v>
      </c>
      <c r="J36" s="4">
        <f t="shared" si="5"/>
        <v>1379.0713726382887</v>
      </c>
      <c r="K36" s="4">
        <f t="shared" si="7"/>
        <v>186.10447844297752</v>
      </c>
      <c r="L36" s="4">
        <f t="shared" si="1"/>
        <v>344.76784315957218</v>
      </c>
      <c r="M36" s="4">
        <f t="shared" si="8"/>
        <v>36690.023366992958</v>
      </c>
    </row>
    <row r="37" spans="1:13" x14ac:dyDescent="0.2">
      <c r="A37">
        <v>2036</v>
      </c>
      <c r="B37" s="3">
        <f t="shared" si="0"/>
        <v>1946.04</v>
      </c>
      <c r="C37" s="3">
        <v>154</v>
      </c>
      <c r="D37" s="3">
        <f t="shared" si="2"/>
        <v>2100.04</v>
      </c>
      <c r="E37" s="4">
        <f t="shared" si="3"/>
        <v>581</v>
      </c>
      <c r="F37" s="4">
        <f t="shared" si="4"/>
        <v>1640.1733272883273</v>
      </c>
      <c r="G37" s="3">
        <f t="shared" si="6"/>
        <v>824.93444707572826</v>
      </c>
      <c r="H37" s="4">
        <f>H36+D37+F37-G37</f>
        <v>54170.695357972822</v>
      </c>
      <c r="I37" s="4">
        <f>B37-E37</f>
        <v>1365.04</v>
      </c>
      <c r="J37" s="4">
        <f t="shared" si="5"/>
        <v>1467.6009346797184</v>
      </c>
      <c r="K37" s="4">
        <f t="shared" si="7"/>
        <v>197.61332150836341</v>
      </c>
      <c r="L37" s="4">
        <f t="shared" si="1"/>
        <v>366.90023366992961</v>
      </c>
      <c r="M37" s="4">
        <f t="shared" si="8"/>
        <v>38958.150746494393</v>
      </c>
    </row>
    <row r="38" spans="1:13" x14ac:dyDescent="0.2">
      <c r="A38">
        <v>2037</v>
      </c>
      <c r="B38" s="3">
        <f t="shared" si="0"/>
        <v>1946.04</v>
      </c>
      <c r="C38" s="3">
        <v>154</v>
      </c>
      <c r="D38" s="3">
        <f t="shared" si="2"/>
        <v>2100.04</v>
      </c>
      <c r="E38" s="4">
        <f t="shared" si="3"/>
        <v>581</v>
      </c>
      <c r="F38" s="4">
        <f t="shared" si="4"/>
        <v>1733.4622514551304</v>
      </c>
      <c r="G38" s="3">
        <f t="shared" si="6"/>
        <v>870.06296414141923</v>
      </c>
      <c r="H38" s="4">
        <f>H37+D38+F38-G38</f>
        <v>57134.134645286533</v>
      </c>
      <c r="I38" s="4">
        <f>B38-E38</f>
        <v>1365.04</v>
      </c>
      <c r="J38" s="4">
        <f t="shared" si="5"/>
        <v>1558.3260298597759</v>
      </c>
      <c r="K38" s="4">
        <f t="shared" si="7"/>
        <v>209.40758388177085</v>
      </c>
      <c r="L38" s="4">
        <f t="shared" si="1"/>
        <v>389.58150746494397</v>
      </c>
      <c r="M38" s="4">
        <f t="shared" si="8"/>
        <v>41282.527685007452</v>
      </c>
    </row>
    <row r="39" spans="1:13" x14ac:dyDescent="0.2">
      <c r="A39">
        <v>2038</v>
      </c>
      <c r="B39" s="3">
        <f t="shared" si="0"/>
        <v>1946.04</v>
      </c>
      <c r="C39" s="3">
        <v>154</v>
      </c>
      <c r="D39" s="3">
        <f t="shared" si="2"/>
        <v>2100.04</v>
      </c>
      <c r="E39" s="4">
        <f t="shared" si="3"/>
        <v>581</v>
      </c>
      <c r="F39" s="4">
        <f t="shared" si="4"/>
        <v>1828.2923086491694</v>
      </c>
      <c r="G39" s="3">
        <f t="shared" si="6"/>
        <v>915.9370043090355</v>
      </c>
      <c r="H39" s="4">
        <f>H38+D39+F39-G39</f>
        <v>60146.529949626667</v>
      </c>
      <c r="I39" s="4">
        <f>B39-E39</f>
        <v>1365.04</v>
      </c>
      <c r="J39" s="4">
        <f t="shared" si="5"/>
        <v>1651.3011074002982</v>
      </c>
      <c r="K39" s="4">
        <f t="shared" si="7"/>
        <v>221.49434396203878</v>
      </c>
      <c r="L39" s="4">
        <f t="shared" si="1"/>
        <v>412.82527685007454</v>
      </c>
      <c r="M39" s="4">
        <f t="shared" si="8"/>
        <v>43664.549171595638</v>
      </c>
    </row>
    <row r="40" spans="1:13" x14ac:dyDescent="0.2">
      <c r="A40">
        <v>2039</v>
      </c>
      <c r="B40" s="3">
        <f t="shared" si="0"/>
        <v>1946.04</v>
      </c>
      <c r="C40" s="3">
        <v>154</v>
      </c>
      <c r="D40" s="3">
        <f t="shared" si="2"/>
        <v>2100.04</v>
      </c>
      <c r="E40" s="4">
        <f t="shared" si="3"/>
        <v>581</v>
      </c>
      <c r="F40" s="4">
        <f t="shared" si="4"/>
        <v>1924.6889583880536</v>
      </c>
      <c r="G40" s="3">
        <f t="shared" si="6"/>
        <v>962.56888362022084</v>
      </c>
      <c r="H40" s="4">
        <f>H39+D40+F40-G40</f>
        <v>63208.690024394498</v>
      </c>
      <c r="I40" s="4">
        <f>B40-E40</f>
        <v>1365.04</v>
      </c>
      <c r="J40" s="4">
        <f t="shared" si="5"/>
        <v>1746.5819668638255</v>
      </c>
      <c r="K40" s="4">
        <f t="shared" si="7"/>
        <v>233.88085569229733</v>
      </c>
      <c r="L40" s="4">
        <f t="shared" si="1"/>
        <v>436.64549171595638</v>
      </c>
      <c r="M40" s="4">
        <f t="shared" si="8"/>
        <v>46105.644791051214</v>
      </c>
    </row>
    <row r="41" spans="1:13" x14ac:dyDescent="0.2">
      <c r="A41">
        <v>2040</v>
      </c>
      <c r="B41" s="3">
        <f t="shared" si="0"/>
        <v>1946.04</v>
      </c>
      <c r="C41" s="3">
        <v>154</v>
      </c>
      <c r="D41" s="3">
        <f t="shared" si="2"/>
        <v>2100.04</v>
      </c>
      <c r="E41" s="4">
        <f t="shared" si="3"/>
        <v>581</v>
      </c>
      <c r="F41" s="4">
        <f t="shared" si="4"/>
        <v>2022.678080780624</v>
      </c>
      <c r="G41" s="3">
        <f t="shared" si="6"/>
        <v>1009.9711215776266</v>
      </c>
      <c r="H41" s="4">
        <f>H40+D41+F41-G41</f>
        <v>66321.436983597494</v>
      </c>
      <c r="I41" s="4">
        <f>B41-E41</f>
        <v>1365.04</v>
      </c>
      <c r="J41" s="4">
        <f t="shared" si="5"/>
        <v>1844.2257916420485</v>
      </c>
      <c r="K41" s="4">
        <f t="shared" si="7"/>
        <v>246.57455291346633</v>
      </c>
      <c r="L41" s="4">
        <f t="shared" si="1"/>
        <v>461.05644791051213</v>
      </c>
      <c r="M41" s="4">
        <f t="shared" si="8"/>
        <v>48607.27958186929</v>
      </c>
    </row>
    <row r="42" spans="1:13" x14ac:dyDescent="0.2">
      <c r="A42">
        <v>2041</v>
      </c>
      <c r="B42" s="3">
        <f t="shared" si="0"/>
        <v>1946.04</v>
      </c>
      <c r="C42" s="3">
        <v>154</v>
      </c>
      <c r="D42" s="3">
        <f t="shared" si="2"/>
        <v>2100.04</v>
      </c>
      <c r="E42" s="4">
        <f t="shared" si="3"/>
        <v>581</v>
      </c>
      <c r="F42" s="4">
        <f t="shared" si="4"/>
        <v>2122.2859834751198</v>
      </c>
      <c r="G42" s="3">
        <f t="shared" si="6"/>
        <v>1058.156444506089</v>
      </c>
      <c r="H42" s="4">
        <f>H41+D42+F42-G42</f>
        <v>69485.606522566508</v>
      </c>
      <c r="I42" s="4">
        <f>B42-E42</f>
        <v>1365.04</v>
      </c>
      <c r="J42" s="4">
        <f t="shared" si="5"/>
        <v>1944.2911832747716</v>
      </c>
      <c r="K42" s="4">
        <f t="shared" si="7"/>
        <v>259.5830538257203</v>
      </c>
      <c r="L42" s="4">
        <f t="shared" si="1"/>
        <v>486.0727958186929</v>
      </c>
      <c r="M42" s="4">
        <f t="shared" si="8"/>
        <v>51170.954915499649</v>
      </c>
    </row>
    <row r="43" spans="1:13" x14ac:dyDescent="0.2">
      <c r="A43">
        <v>2042</v>
      </c>
      <c r="B43" s="3">
        <f t="shared" si="0"/>
        <v>1946.04</v>
      </c>
      <c r="C43" s="3">
        <v>154</v>
      </c>
      <c r="D43" s="3">
        <f t="shared" si="2"/>
        <v>2100.04</v>
      </c>
      <c r="E43" s="4">
        <f t="shared" si="3"/>
        <v>581</v>
      </c>
      <c r="F43" s="4">
        <f t="shared" si="4"/>
        <v>2223.5394087221284</v>
      </c>
      <c r="G43" s="3">
        <f t="shared" si="6"/>
        <v>1107.1377889693292</v>
      </c>
      <c r="H43" s="4">
        <f>H42+D43+F43-G43</f>
        <v>72702.048142319312</v>
      </c>
      <c r="I43" s="4">
        <f>B43-E43</f>
        <v>1365.04</v>
      </c>
      <c r="J43" s="4">
        <f t="shared" si="5"/>
        <v>2046.8381966199861</v>
      </c>
      <c r="K43" s="4">
        <f t="shared" si="7"/>
        <v>272.91416556059818</v>
      </c>
      <c r="L43" s="4">
        <f t="shared" si="1"/>
        <v>511.70954915499652</v>
      </c>
      <c r="M43" s="4">
        <f t="shared" si="8"/>
        <v>53798.20939740404</v>
      </c>
    </row>
    <row r="44" spans="1:13" x14ac:dyDescent="0.2">
      <c r="A44">
        <v>2043</v>
      </c>
      <c r="B44" s="3">
        <f t="shared" si="0"/>
        <v>1946.04</v>
      </c>
      <c r="C44" s="3">
        <v>154</v>
      </c>
      <c r="D44" s="3">
        <f t="shared" si="2"/>
        <v>2100.04</v>
      </c>
      <c r="E44" s="4">
        <f t="shared" si="3"/>
        <v>581</v>
      </c>
      <c r="F44" s="4">
        <f t="shared" si="4"/>
        <v>2326.465540554218</v>
      </c>
      <c r="G44" s="3">
        <f t="shared" si="6"/>
        <v>1156.9283052431028</v>
      </c>
      <c r="H44" s="4">
        <f>H43+D44+F44-G44</f>
        <v>75971.625377630422</v>
      </c>
      <c r="I44" s="4">
        <f>B44-E44</f>
        <v>1365.04</v>
      </c>
      <c r="J44" s="4">
        <f t="shared" si="5"/>
        <v>2151.9283758961615</v>
      </c>
      <c r="K44" s="4">
        <f t="shared" si="7"/>
        <v>286.57588886650103</v>
      </c>
      <c r="L44" s="4">
        <f t="shared" si="1"/>
        <v>537.98209397404037</v>
      </c>
      <c r="M44" s="4">
        <f t="shared" si="8"/>
        <v>56490.619790459663</v>
      </c>
    </row>
    <row r="45" spans="1:13" x14ac:dyDescent="0.2">
      <c r="A45">
        <v>2044</v>
      </c>
      <c r="B45" s="3">
        <f t="shared" si="0"/>
        <v>1946.04</v>
      </c>
      <c r="C45" s="3">
        <v>154</v>
      </c>
      <c r="D45" s="3">
        <f t="shared" si="2"/>
        <v>2100.04</v>
      </c>
      <c r="E45" s="4">
        <f t="shared" si="3"/>
        <v>581</v>
      </c>
      <c r="F45" s="4">
        <f t="shared" si="4"/>
        <v>2431.0920120841738</v>
      </c>
      <c r="G45" s="3">
        <f t="shared" si="6"/>
        <v>1207.5413608457188</v>
      </c>
      <c r="H45" s="4">
        <f>H44+D45+F45-G45</f>
        <v>79295.216028868876</v>
      </c>
      <c r="I45" s="4">
        <f>B45-E45</f>
        <v>1365.04</v>
      </c>
      <c r="J45" s="4">
        <f t="shared" si="5"/>
        <v>2259.6247916183866</v>
      </c>
      <c r="K45" s="4">
        <f t="shared" si="7"/>
        <v>300.57642291039025</v>
      </c>
      <c r="L45" s="4">
        <f t="shared" si="1"/>
        <v>564.90619790459664</v>
      </c>
      <c r="M45" s="4">
        <f t="shared" si="8"/>
        <v>59249.801961263067</v>
      </c>
    </row>
    <row r="46" spans="1:13" x14ac:dyDescent="0.2">
      <c r="A46">
        <v>2045</v>
      </c>
      <c r="B46" s="3">
        <f t="shared" si="0"/>
        <v>1946.04</v>
      </c>
      <c r="C46" s="3">
        <v>154</v>
      </c>
      <c r="D46" s="3">
        <f t="shared" si="2"/>
        <v>2100.04</v>
      </c>
      <c r="E46" s="4">
        <f t="shared" si="3"/>
        <v>581</v>
      </c>
      <c r="F46" s="4">
        <f t="shared" si="4"/>
        <v>2537.4469129238041</v>
      </c>
      <c r="G46" s="3">
        <f t="shared" si="6"/>
        <v>1258.99054412689</v>
      </c>
      <c r="H46" s="4">
        <f>H45+D46+F46-G46</f>
        <v>82673.712397665775</v>
      </c>
      <c r="I46" s="4">
        <f>B46-E46</f>
        <v>1365.04</v>
      </c>
      <c r="J46" s="4">
        <f t="shared" si="5"/>
        <v>2369.9920784505225</v>
      </c>
      <c r="K46" s="4">
        <f t="shared" si="7"/>
        <v>314.92417019856794</v>
      </c>
      <c r="L46" s="4">
        <f t="shared" si="1"/>
        <v>592.49801961263063</v>
      </c>
      <c r="M46" s="4">
        <f t="shared" si="8"/>
        <v>62077.411849902397</v>
      </c>
    </row>
    <row r="47" spans="1:13" x14ac:dyDescent="0.2">
      <c r="A47">
        <v>2046</v>
      </c>
      <c r="B47" s="3">
        <f t="shared" si="0"/>
        <v>1946.04</v>
      </c>
      <c r="C47" s="3">
        <v>154</v>
      </c>
      <c r="D47" s="3">
        <f t="shared" si="2"/>
        <v>2100.04</v>
      </c>
      <c r="E47" s="4">
        <f t="shared" si="3"/>
        <v>581</v>
      </c>
      <c r="F47" s="4">
        <f t="shared" si="4"/>
        <v>2645.558796725305</v>
      </c>
      <c r="G47" s="3">
        <f t="shared" si="6"/>
        <v>1311.2896679158662</v>
      </c>
      <c r="H47" s="4">
        <f>H46+D47+F47-G47</f>
        <v>86108.021526475204</v>
      </c>
      <c r="I47" s="4">
        <f>B47-E47</f>
        <v>1365.04</v>
      </c>
      <c r="J47" s="4">
        <f t="shared" si="5"/>
        <v>2483.0964739960959</v>
      </c>
      <c r="K47" s="4">
        <f t="shared" si="7"/>
        <v>329.62774161949244</v>
      </c>
      <c r="L47" s="4">
        <f t="shared" si="1"/>
        <v>620.77411849902398</v>
      </c>
      <c r="M47" s="4">
        <f t="shared" si="8"/>
        <v>64975.146463779973</v>
      </c>
    </row>
    <row r="48" spans="1:13" x14ac:dyDescent="0.2">
      <c r="A48">
        <v>2047</v>
      </c>
      <c r="B48" s="3">
        <f t="shared" si="0"/>
        <v>1946.04</v>
      </c>
      <c r="C48" s="3">
        <v>154</v>
      </c>
      <c r="D48" s="3">
        <f t="shared" si="2"/>
        <v>2100.04</v>
      </c>
      <c r="E48" s="4">
        <f t="shared" si="3"/>
        <v>581</v>
      </c>
      <c r="F48" s="4">
        <f t="shared" si="4"/>
        <v>2755.4566888472068</v>
      </c>
      <c r="G48" s="3">
        <f t="shared" si="6"/>
        <v>1364.4527732298359</v>
      </c>
      <c r="H48" s="4">
        <f>H47+D48+F48-G48</f>
        <v>89599.065442092571</v>
      </c>
      <c r="I48" s="4">
        <f>B48-E48</f>
        <v>1365.04</v>
      </c>
      <c r="J48" s="4">
        <f t="shared" si="5"/>
        <v>2599.0058585511988</v>
      </c>
      <c r="K48" s="4">
        <f t="shared" si="7"/>
        <v>344.69596161165583</v>
      </c>
      <c r="L48" s="4">
        <f t="shared" si="1"/>
        <v>649.7514646377997</v>
      </c>
      <c r="M48" s="4">
        <f t="shared" si="8"/>
        <v>67944.744896081713</v>
      </c>
    </row>
    <row r="49" spans="1:13" x14ac:dyDescent="0.2">
      <c r="A49">
        <v>2048</v>
      </c>
      <c r="B49" s="3">
        <f t="shared" si="0"/>
        <v>1946.04</v>
      </c>
      <c r="C49" s="3">
        <v>154</v>
      </c>
      <c r="D49" s="3">
        <f t="shared" si="2"/>
        <v>2100.04</v>
      </c>
      <c r="E49" s="4">
        <f t="shared" si="3"/>
        <v>581</v>
      </c>
      <c r="F49" s="4">
        <f t="shared" si="4"/>
        <v>2867.1700941469626</v>
      </c>
      <c r="G49" s="3">
        <f t="shared" si="6"/>
        <v>1418.4941330435929</v>
      </c>
      <c r="H49" s="4">
        <f>H48+D49+F49-G49</f>
        <v>93147.781403195928</v>
      </c>
      <c r="I49" s="4">
        <f>B49-E49</f>
        <v>1365.04</v>
      </c>
      <c r="J49" s="4">
        <f t="shared" si="5"/>
        <v>2717.7897958432686</v>
      </c>
      <c r="K49" s="4">
        <f t="shared" si="7"/>
        <v>360.13787345962493</v>
      </c>
      <c r="L49" s="4">
        <f t="shared" si="1"/>
        <v>679.44744896081716</v>
      </c>
      <c r="M49" s="4">
        <f t="shared" si="8"/>
        <v>70987.989369504547</v>
      </c>
    </row>
    <row r="50" spans="1:13" x14ac:dyDescent="0.2">
      <c r="A50">
        <v>2049</v>
      </c>
      <c r="B50" s="3">
        <f t="shared" si="0"/>
        <v>1946.04</v>
      </c>
      <c r="C50" s="3">
        <v>154</v>
      </c>
      <c r="D50" s="3">
        <f t="shared" si="2"/>
        <v>2100.04</v>
      </c>
      <c r="E50" s="4">
        <f t="shared" si="3"/>
        <v>581</v>
      </c>
      <c r="F50" s="4">
        <f t="shared" si="4"/>
        <v>2980.7290049022699</v>
      </c>
      <c r="G50" s="3">
        <f t="shared" si="6"/>
        <v>1473.4282561214727</v>
      </c>
      <c r="H50" s="4">
        <f>H49+D50+F50-G50</f>
        <v>96755.122151976713</v>
      </c>
      <c r="I50" s="4">
        <f>B50-E50</f>
        <v>1365.04</v>
      </c>
      <c r="J50" s="4">
        <f t="shared" si="5"/>
        <v>2839.5195747801818</v>
      </c>
      <c r="K50" s="4">
        <f t="shared" si="7"/>
        <v>375.96274472142358</v>
      </c>
      <c r="L50" s="4">
        <f t="shared" si="1"/>
        <v>709.87989369504544</v>
      </c>
      <c r="M50" s="4">
        <f t="shared" si="8"/>
        <v>74106.70630586824</v>
      </c>
    </row>
    <row r="51" spans="1:13" x14ac:dyDescent="0.2">
      <c r="A51">
        <v>2050</v>
      </c>
      <c r="B51" s="3">
        <f t="shared" si="0"/>
        <v>1946.04</v>
      </c>
      <c r="C51" s="3">
        <v>154</v>
      </c>
      <c r="D51" s="3">
        <f t="shared" si="2"/>
        <v>2100.04</v>
      </c>
      <c r="E51" s="4">
        <f t="shared" si="3"/>
        <v>581</v>
      </c>
      <c r="F51" s="4">
        <f t="shared" si="4"/>
        <v>3096.1639088632551</v>
      </c>
      <c r="G51" s="3">
        <f t="shared" si="6"/>
        <v>1529.2698909125993</v>
      </c>
      <c r="H51" s="4">
        <f>H50+D51+F51-G51</f>
        <v>100422.05616992735</v>
      </c>
      <c r="I51" s="4">
        <f>B51-E51</f>
        <v>1365.04</v>
      </c>
      <c r="J51" s="4">
        <f t="shared" si="5"/>
        <v>2964.2682522347295</v>
      </c>
      <c r="K51" s="4">
        <f t="shared" si="7"/>
        <v>392.18007279051483</v>
      </c>
      <c r="L51" s="4">
        <f t="shared" si="1"/>
        <v>741.06706305868238</v>
      </c>
      <c r="M51" s="4">
        <f t="shared" si="8"/>
        <v>77302.767422253761</v>
      </c>
    </row>
    <row r="52" spans="1:13" x14ac:dyDescent="0.2">
      <c r="A52">
        <v>2051</v>
      </c>
      <c r="B52" s="3">
        <f t="shared" si="0"/>
        <v>1946.04</v>
      </c>
      <c r="C52" s="3">
        <v>154</v>
      </c>
      <c r="D52" s="3">
        <f t="shared" si="2"/>
        <v>2100.04</v>
      </c>
      <c r="E52" s="4">
        <f t="shared" si="3"/>
        <v>581</v>
      </c>
      <c r="F52" s="4">
        <f t="shared" si="4"/>
        <v>3213.5057974376759</v>
      </c>
      <c r="G52" s="3">
        <f t="shared" si="6"/>
        <v>1586.0340295104754</v>
      </c>
      <c r="H52" s="4">
        <f>H51+D52+F52-G52</f>
        <v>104149.56793785455</v>
      </c>
      <c r="I52" s="4">
        <f>B52-E52</f>
        <v>1365.04</v>
      </c>
      <c r="J52" s="4">
        <f t="shared" si="5"/>
        <v>3092.1106968901504</v>
      </c>
      <c r="K52" s="4">
        <f t="shared" si="7"/>
        <v>408.79959059571951</v>
      </c>
      <c r="L52" s="4">
        <f t="shared" si="1"/>
        <v>773.0276742225376</v>
      </c>
      <c r="M52" s="4">
        <f t="shared" si="8"/>
        <v>80578.090854325637</v>
      </c>
    </row>
    <row r="53" spans="1:13" x14ac:dyDescent="0.2">
      <c r="A53">
        <v>2052</v>
      </c>
      <c r="B53" s="3">
        <f t="shared" si="0"/>
        <v>1946.04</v>
      </c>
      <c r="C53" s="3">
        <v>154</v>
      </c>
      <c r="D53" s="3">
        <f t="shared" si="2"/>
        <v>2100.04</v>
      </c>
      <c r="E53" s="4">
        <f t="shared" si="3"/>
        <v>581</v>
      </c>
      <c r="F53" s="4">
        <f t="shared" si="4"/>
        <v>3332.7861740113458</v>
      </c>
      <c r="G53" s="3">
        <f t="shared" si="6"/>
        <v>1643.7359116779883</v>
      </c>
      <c r="H53" s="4">
        <f>H52+D53+F53-G53</f>
        <v>107938.6582001879</v>
      </c>
      <c r="I53" s="4">
        <f>B53-E53</f>
        <v>1365.04</v>
      </c>
      <c r="J53" s="4">
        <f t="shared" si="5"/>
        <v>3223.1236341730255</v>
      </c>
      <c r="K53" s="4">
        <f t="shared" si="7"/>
        <v>425.83127244249329</v>
      </c>
      <c r="L53" s="4">
        <f t="shared" si="1"/>
        <v>805.78090854325637</v>
      </c>
      <c r="M53" s="4">
        <f t="shared" si="8"/>
        <v>83934.642307512913</v>
      </c>
    </row>
    <row r="54" spans="1:13" x14ac:dyDescent="0.2">
      <c r="A54">
        <v>2053</v>
      </c>
      <c r="B54" s="3">
        <f t="shared" si="0"/>
        <v>1946.04</v>
      </c>
      <c r="C54" s="3">
        <v>154</v>
      </c>
      <c r="D54" s="3">
        <f t="shared" si="2"/>
        <v>2100.04</v>
      </c>
      <c r="E54" s="4">
        <f t="shared" si="3"/>
        <v>581</v>
      </c>
      <c r="F54" s="4">
        <f t="shared" si="4"/>
        <v>3454.0370624060133</v>
      </c>
      <c r="G54" s="3">
        <f t="shared" si="6"/>
        <v>1702.3910289389087</v>
      </c>
      <c r="H54" s="4">
        <f>H53+D54+F54-G54</f>
        <v>111790.34423365501</v>
      </c>
      <c r="I54" s="4">
        <f>B54-E54</f>
        <v>1365.04</v>
      </c>
      <c r="J54" s="4">
        <f t="shared" si="5"/>
        <v>3357.3856923005164</v>
      </c>
      <c r="K54" s="4">
        <f t="shared" si="7"/>
        <v>443.28533999906716</v>
      </c>
      <c r="L54" s="4">
        <f t="shared" si="1"/>
        <v>839.34642307512911</v>
      </c>
      <c r="M54" s="4">
        <f t="shared" si="8"/>
        <v>87374.436236739231</v>
      </c>
    </row>
    <row r="55" spans="1:13" x14ac:dyDescent="0.2">
      <c r="A55">
        <v>2054</v>
      </c>
      <c r="B55" s="3">
        <f t="shared" si="0"/>
        <v>1946.04</v>
      </c>
      <c r="C55" s="3">
        <v>154</v>
      </c>
      <c r="D55" s="3">
        <f t="shared" si="2"/>
        <v>2100.04</v>
      </c>
      <c r="E55" s="4">
        <f t="shared" si="3"/>
        <v>581</v>
      </c>
      <c r="F55" s="4">
        <f t="shared" si="4"/>
        <v>3577.2910154769606</v>
      </c>
      <c r="G55" s="3">
        <f t="shared" si="6"/>
        <v>1762.0151287369795</v>
      </c>
      <c r="H55" s="4">
        <f>H54+D55+F55-G55</f>
        <v>115705.66012039498</v>
      </c>
      <c r="I55" s="4">
        <f>B55-E55</f>
        <v>1365.04</v>
      </c>
      <c r="J55" s="4">
        <f t="shared" si="5"/>
        <v>3494.9774494695694</v>
      </c>
      <c r="K55" s="4">
        <f t="shared" si="7"/>
        <v>461.17226843104402</v>
      </c>
      <c r="L55" s="4">
        <f t="shared" si="1"/>
        <v>873.74436236739234</v>
      </c>
      <c r="M55" s="4">
        <f t="shared" si="8"/>
        <v>90899.537055410372</v>
      </c>
    </row>
    <row r="56" spans="1:13" x14ac:dyDescent="0.2">
      <c r="A56">
        <v>2055</v>
      </c>
      <c r="B56" s="3">
        <f t="shared" si="0"/>
        <v>1946.04</v>
      </c>
      <c r="C56" s="3">
        <v>154</v>
      </c>
      <c r="D56" s="3">
        <f t="shared" si="2"/>
        <v>2100.04</v>
      </c>
      <c r="E56" s="4">
        <f t="shared" si="3"/>
        <v>581</v>
      </c>
      <c r="F56" s="4">
        <f t="shared" si="4"/>
        <v>3702.5811238526398</v>
      </c>
      <c r="G56" s="3">
        <f t="shared" si="6"/>
        <v>1822.6242186637141</v>
      </c>
      <c r="H56" s="4">
        <f>H55+D56+F56-G56</f>
        <v>119685.6570255839</v>
      </c>
      <c r="I56" s="4">
        <f>B56-E56</f>
        <v>1365.04</v>
      </c>
      <c r="J56" s="4">
        <f t="shared" si="5"/>
        <v>3635.9814822164149</v>
      </c>
      <c r="K56" s="4">
        <f t="shared" si="7"/>
        <v>479.50279268813392</v>
      </c>
      <c r="L56" s="4">
        <f t="shared" si="1"/>
        <v>908.99537055410372</v>
      </c>
      <c r="M56" s="4">
        <f t="shared" si="8"/>
        <v>94512.060374384557</v>
      </c>
    </row>
    <row r="58" spans="1:13" x14ac:dyDescent="0.2">
      <c r="F58" s="4">
        <f>SUM(F16:F57)</f>
        <v>67792.815545925434</v>
      </c>
      <c r="G58" s="4">
        <f>SUM(G16:G57)</f>
        <v>34083.989120341423</v>
      </c>
      <c r="J58" s="4">
        <f>SUM(J16:J57)</f>
        <v>62771.842539329904</v>
      </c>
      <c r="K58" s="4">
        <f>SUM(K16:K56)</f>
        <v>8439.6721601128884</v>
      </c>
      <c r="L58" s="4"/>
    </row>
    <row r="61" spans="1:13" x14ac:dyDescent="0.2">
      <c r="A61" t="s">
        <v>18</v>
      </c>
      <c r="C61" s="4">
        <f>H56</f>
        <v>119685.6570255839</v>
      </c>
    </row>
    <row r="62" spans="1:13" x14ac:dyDescent="0.2">
      <c r="A62" t="s">
        <v>19</v>
      </c>
      <c r="C62" s="4">
        <f>M56</f>
        <v>94512.060374384557</v>
      </c>
    </row>
    <row r="64" spans="1:13" x14ac:dyDescent="0.2">
      <c r="A64" t="s">
        <v>21</v>
      </c>
      <c r="C64" s="3">
        <f>C61*D11*(1-D4)</f>
        <v>3770.098196305893</v>
      </c>
      <c r="D64" s="4">
        <f>C64/12</f>
        <v>314.17484969215775</v>
      </c>
    </row>
    <row r="65" spans="1:4" x14ac:dyDescent="0.2">
      <c r="A65" t="s">
        <v>22</v>
      </c>
      <c r="C65" s="4">
        <f>C62*D11</f>
        <v>3969.5065357241515</v>
      </c>
      <c r="D65" s="4">
        <f>C65/12</f>
        <v>330.79221131034598</v>
      </c>
    </row>
  </sheetData>
  <mergeCells count="2">
    <mergeCell ref="B14:H14"/>
    <mergeCell ref="I14:M14"/>
  </mergeCells>
  <phoneticPr fontId="2" type="noConversion"/>
  <pageMargins left="0.7" right="0.7" top="0.75" bottom="0.75" header="0.3" footer="0.3"/>
  <pageSetup paperSize="8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 Microsoft Office-Anwender</dc:creator>
  <cp:lastModifiedBy>Ein Microsoft Office-Anwender</cp:lastModifiedBy>
  <cp:lastPrinted>2015-07-21T21:23:12Z</cp:lastPrinted>
  <dcterms:created xsi:type="dcterms:W3CDTF">2015-07-21T18:13:47Z</dcterms:created>
  <dcterms:modified xsi:type="dcterms:W3CDTF">2015-07-21T21:25:15Z</dcterms:modified>
</cp:coreProperties>
</file>