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9200" windowHeight="6600"/>
  </bookViews>
  <sheets>
    <sheet name="Overview" sheetId="1" r:id="rId1"/>
    <sheet name="Depot 1" sheetId="3" r:id="rId2"/>
    <sheet name="Depot1 Auswertung" sheetId="7" r:id="rId3"/>
    <sheet name="Depot 2" sheetId="6" r:id="rId4"/>
  </sheets>
  <definedNames>
    <definedName name="_xlnm._FilterDatabase" localSheetId="1" hidden="1">'Depot 1'!$B$3:$S$20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" i="7" l="1"/>
  <c r="B69" i="7"/>
  <c r="B32" i="7"/>
  <c r="B23" i="7"/>
  <c r="B14" i="7"/>
  <c r="C96" i="7" l="1"/>
  <c r="E90" i="7"/>
  <c r="E89" i="7"/>
  <c r="E86" i="7"/>
  <c r="E78" i="7"/>
  <c r="E84" i="7"/>
  <c r="E77" i="7"/>
  <c r="E91" i="7" l="1"/>
  <c r="E11" i="6"/>
  <c r="E10" i="6"/>
  <c r="E9" i="6"/>
  <c r="E8" i="6"/>
  <c r="E7" i="6"/>
  <c r="E6" i="6"/>
  <c r="D13" i="6"/>
  <c r="B7" i="1" l="1"/>
  <c r="D19" i="3" l="1"/>
  <c r="D10" i="3"/>
  <c r="D12" i="3"/>
  <c r="D25" i="3"/>
  <c r="D27" i="3"/>
  <c r="D6" i="3"/>
  <c r="B10" i="1"/>
  <c r="B12" i="1" s="1"/>
  <c r="B13" i="1" s="1"/>
  <c r="D29" i="3" l="1"/>
  <c r="E6" i="3" l="1"/>
  <c r="C97" i="7"/>
  <c r="D33" i="3"/>
  <c r="E27" i="3"/>
  <c r="E29" i="3"/>
  <c r="E24" i="3"/>
  <c r="E20" i="3"/>
  <c r="E18" i="3"/>
  <c r="E12" i="3"/>
  <c r="E8" i="3"/>
  <c r="E4" i="3"/>
  <c r="E23" i="3"/>
  <c r="E15" i="3"/>
  <c r="E11" i="3"/>
  <c r="E7" i="3"/>
  <c r="E21" i="3"/>
  <c r="E16" i="3"/>
  <c r="E9" i="3"/>
  <c r="E26" i="3"/>
  <c r="E22" i="3"/>
  <c r="E17" i="3"/>
  <c r="E14" i="3"/>
  <c r="E13" i="3"/>
  <c r="E5" i="3"/>
  <c r="E19" i="3"/>
  <c r="E10" i="3"/>
  <c r="E25" i="3"/>
</calcChain>
</file>

<file path=xl/sharedStrings.xml><?xml version="1.0" encoding="utf-8"?>
<sst xmlns="http://schemas.openxmlformats.org/spreadsheetml/2006/main" count="379" uniqueCount="188">
  <si>
    <t>Depot 2 abgeltungssteuerfrei</t>
  </si>
  <si>
    <t>Total</t>
  </si>
  <si>
    <t>Depot 1</t>
  </si>
  <si>
    <t>Unrealisierter Steueraufwand</t>
  </si>
  <si>
    <t>Depot 1, netto</t>
  </si>
  <si>
    <t>Comdirect Girokonto</t>
  </si>
  <si>
    <t>Schwäbisch Hall Bausparer 1.0%</t>
  </si>
  <si>
    <t>Bezeichnung</t>
  </si>
  <si>
    <t>WKN</t>
  </si>
  <si>
    <t>Wert in EUR</t>
  </si>
  <si>
    <t>Börse</t>
  </si>
  <si>
    <t>ISIN</t>
  </si>
  <si>
    <t>Vola</t>
  </si>
  <si>
    <t>Handelsvolumen</t>
  </si>
  <si>
    <t>C.-MSCI USA S.C.T.U.ETF I</t>
  </si>
  <si>
    <t>ETF123</t>
  </si>
  <si>
    <t>ETF</t>
  </si>
  <si>
    <t>EUR</t>
  </si>
  <si>
    <t>XETRA</t>
  </si>
  <si>
    <t>LU0392496005</t>
  </si>
  <si>
    <t>C.-MSCI E.SM.CP.T.U.ETF I</t>
  </si>
  <si>
    <t>ETF126</t>
  </si>
  <si>
    <t>LU0392496344</t>
  </si>
  <si>
    <t>C.-MSCI NO.AM.TRN U.ETF I</t>
  </si>
  <si>
    <t>ETF113</t>
  </si>
  <si>
    <t>LU0392494992</t>
  </si>
  <si>
    <t>COMS.-MSCI WORL.T.U.ETF I</t>
  </si>
  <si>
    <t>ETF110</t>
  </si>
  <si>
    <t>LU0392494562</t>
  </si>
  <si>
    <t>IS.DJ U.S.SELEC.DIV.U.ETF</t>
  </si>
  <si>
    <t>A0D8Q4</t>
  </si>
  <si>
    <t>DE000A0D8Q49</t>
  </si>
  <si>
    <t>CS.-STX.EU.600 NR U.ETF I</t>
  </si>
  <si>
    <t>ETF060</t>
  </si>
  <si>
    <t>LU0378434582</t>
  </si>
  <si>
    <t>C.S.-MSCI PACIF.T.U.ETF I</t>
  </si>
  <si>
    <t>ETF114</t>
  </si>
  <si>
    <t>LU0392495023</t>
  </si>
  <si>
    <t>MAGELLAN INH. C (EUR)</t>
  </si>
  <si>
    <t>Fonds</t>
  </si>
  <si>
    <t>Stuttgart</t>
  </si>
  <si>
    <t>FR0000292278</t>
  </si>
  <si>
    <t>ARERO-DER WELTFONDS INH.</t>
  </si>
  <si>
    <t>DWS0R4</t>
  </si>
  <si>
    <t>Frankfurt</t>
  </si>
  <si>
    <t>LU0360863863</t>
  </si>
  <si>
    <t>DB X-TR.II-EM.M.L.EOBD 1C</t>
  </si>
  <si>
    <t>DBX0AV</t>
  </si>
  <si>
    <t>LU0321462953</t>
  </si>
  <si>
    <t>ISHSIII-MSCI EM SC U.E.DZ</t>
  </si>
  <si>
    <t>A0YBR0</t>
  </si>
  <si>
    <t>DE000A0YBR04</t>
  </si>
  <si>
    <t>DB X-TR.DBLCI-OY BAL. 1C</t>
  </si>
  <si>
    <t>DBX1LC</t>
  </si>
  <si>
    <t>LU0292106167</t>
  </si>
  <si>
    <t>OAO GAZP.ADR SP./2 RL 5</t>
  </si>
  <si>
    <t>US3682872078</t>
  </si>
  <si>
    <t>ROBECO BP GL PREM.EQ.D EO</t>
  </si>
  <si>
    <t>A0DLK6</t>
  </si>
  <si>
    <t>LU0203975437</t>
  </si>
  <si>
    <t>ABERD.GL-WLD RES.EQ.E2EO</t>
  </si>
  <si>
    <t>A1CY77</t>
  </si>
  <si>
    <t>Festpreisgeschäft</t>
  </si>
  <si>
    <t>LU0505663822</t>
  </si>
  <si>
    <t>RBS M.A.-MSCI FR.M.I.U.E.</t>
  </si>
  <si>
    <t>A1JHLY</t>
  </si>
  <si>
    <t>LU0667622202</t>
  </si>
  <si>
    <t>AMUNDI ETF MSCI EMER.MKTS</t>
  </si>
  <si>
    <t>A1C9B1</t>
  </si>
  <si>
    <t>FR0010959676</t>
  </si>
  <si>
    <t>COMS.-MSCI EM.M.T.U.ETF I</t>
  </si>
  <si>
    <t>ETF127</t>
  </si>
  <si>
    <t>LU0635178014</t>
  </si>
  <si>
    <t>Anbieter</t>
  </si>
  <si>
    <t>TER</t>
  </si>
  <si>
    <t>Replikation</t>
  </si>
  <si>
    <t>A/T</t>
  </si>
  <si>
    <t>Anlage Währung</t>
  </si>
  <si>
    <t>Sonstiges</t>
  </si>
  <si>
    <t>Anteil Depot</t>
  </si>
  <si>
    <t>Name MJR</t>
  </si>
  <si>
    <t>Kommentar</t>
  </si>
  <si>
    <t>Equity</t>
  </si>
  <si>
    <t>World</t>
  </si>
  <si>
    <t>Lux</t>
  </si>
  <si>
    <t>Large Cap</t>
  </si>
  <si>
    <t>ComStage</t>
  </si>
  <si>
    <t>Rep</t>
  </si>
  <si>
    <t>Th</t>
  </si>
  <si>
    <t>USD</t>
  </si>
  <si>
    <t>Sparplan</t>
  </si>
  <si>
    <t>NA</t>
  </si>
  <si>
    <t>Small Cap</t>
  </si>
  <si>
    <t>EM</t>
  </si>
  <si>
    <t>Irland</t>
  </si>
  <si>
    <t>iShares</t>
  </si>
  <si>
    <t>AS</t>
  </si>
  <si>
    <t>Einmalanlage</t>
  </si>
  <si>
    <t>Europe</t>
  </si>
  <si>
    <t>Diversified</t>
  </si>
  <si>
    <t>DWS</t>
  </si>
  <si>
    <t>Synt</t>
  </si>
  <si>
    <t>Debt</t>
  </si>
  <si>
    <t>n/a</t>
  </si>
  <si>
    <t>db x-tracker</t>
  </si>
  <si>
    <t>FM</t>
  </si>
  <si>
    <t>RBS</t>
  </si>
  <si>
    <t>Value</t>
  </si>
  <si>
    <t>Pacific</t>
  </si>
  <si>
    <t>France</t>
  </si>
  <si>
    <t>Amundi</t>
  </si>
  <si>
    <t>Rus</t>
  </si>
  <si>
    <t>NA Small Rep Th</t>
  </si>
  <si>
    <t>EM Small Rep AS</t>
  </si>
  <si>
    <t>Eu Small Rep Th</t>
  </si>
  <si>
    <t>FM Large Synt Th</t>
  </si>
  <si>
    <t>NA Value Rep AS</t>
  </si>
  <si>
    <t>EM Large Rep Th</t>
  </si>
  <si>
    <t>Eu Large Synt Th</t>
  </si>
  <si>
    <t>Pa Large Synt Th</t>
  </si>
  <si>
    <t>NA Large Synt Th</t>
  </si>
  <si>
    <t>EM Large n/a n/a</t>
  </si>
  <si>
    <t>Total Emerging Markets</t>
  </si>
  <si>
    <t>Total Sonstige</t>
  </si>
  <si>
    <t>Total Europe</t>
  </si>
  <si>
    <t>Total North America</t>
  </si>
  <si>
    <t>Total Pacific</t>
  </si>
  <si>
    <t>Total Commodities</t>
  </si>
  <si>
    <t>Other</t>
  </si>
  <si>
    <t>Commod.</t>
  </si>
  <si>
    <t>Debt EM n/a Rep Th</t>
  </si>
  <si>
    <t>Aufgelegt Nicht-EU</t>
  </si>
  <si>
    <t>Portfolio Equity Allocation Size</t>
  </si>
  <si>
    <t>Portfolio Allocation by Asset Class</t>
  </si>
  <si>
    <t>Portfolio Allocation by Strategy</t>
  </si>
  <si>
    <t>Portfolio Allocation by Anbieter</t>
  </si>
  <si>
    <t>Portfolio Allocation by Currency</t>
  </si>
  <si>
    <t>Gesamtergebnis</t>
  </si>
  <si>
    <t>Check (ohne Aktive, Rohstoffe)</t>
  </si>
  <si>
    <t>Depot 1 (Kauf 2013- 2015)</t>
  </si>
  <si>
    <t>Analyse Portfolio Depot 1</t>
  </si>
  <si>
    <t>Overview Vermögen</t>
  </si>
  <si>
    <t>Art</t>
  </si>
  <si>
    <t>Festgeld</t>
  </si>
  <si>
    <t>Depotguthaben</t>
  </si>
  <si>
    <t>Bezeichnung </t>
  </si>
  <si>
    <t>WKN </t>
  </si>
  <si>
    <t>Wert in EUR </t>
  </si>
  <si>
    <t>DB X-TR.LPX MM PR.EQ. 1C</t>
  </si>
  <si>
    <t>DBX1AN</t>
  </si>
  <si>
    <t>DB X-TR.MSCI EM ASIA I.1C</t>
  </si>
  <si>
    <t>DBX1MA</t>
  </si>
  <si>
    <t>DB X-TR.MSCI WLD.IDX.1C</t>
  </si>
  <si>
    <t>DBX1MW</t>
  </si>
  <si>
    <t>DB X-TR.ST.E.600 BANKS 1C</t>
  </si>
  <si>
    <t>DBX1SF</t>
  </si>
  <si>
    <t>ISHARES PFANDBRIEFE U.ETF</t>
  </si>
  <si>
    <t>MUL-LYXOR DAX DR UC.ETF</t>
  </si>
  <si>
    <t>LYX0AC</t>
  </si>
  <si>
    <t>Depot 2 (Kauf vor 2009 )</t>
  </si>
  <si>
    <t>Comdirect Tagesgeld+ 0.2%</t>
  </si>
  <si>
    <t>Emerging</t>
  </si>
  <si>
    <t>Repl.</t>
  </si>
  <si>
    <t>Synth.</t>
  </si>
  <si>
    <t>Anteil</t>
  </si>
  <si>
    <t>betriebli. AV</t>
  </si>
  <si>
    <t>Lebensversicherung etc.</t>
  </si>
  <si>
    <t>Gesetl. Rentenansprüche, monatlich</t>
  </si>
  <si>
    <t>Wert</t>
  </si>
  <si>
    <t>Ist %</t>
  </si>
  <si>
    <t>Soll %</t>
  </si>
  <si>
    <t>to invest</t>
  </si>
  <si>
    <t>Aktien</t>
  </si>
  <si>
    <t>[ ]</t>
  </si>
  <si>
    <t>in andere invesieren</t>
  </si>
  <si>
    <t>Portfolio Allocation by Replication Method</t>
  </si>
  <si>
    <t>Mehr Swap basierte kaufen, da für ausl. ETFs Steuereinfacher</t>
  </si>
  <si>
    <t>Summe Region</t>
  </si>
  <si>
    <t>Andere</t>
  </si>
  <si>
    <t>(ohne World, ARERO, Debt)</t>
  </si>
  <si>
    <t>Analyse Equites by Region</t>
  </si>
  <si>
    <t>Basis für Analyse</t>
  </si>
  <si>
    <t>(ohne ARERO, Debt)*</t>
  </si>
  <si>
    <t>(Alle)*</t>
  </si>
  <si>
    <t>(ohne Aktien)*</t>
  </si>
  <si>
    <t>2. Overview</t>
  </si>
  <si>
    <t>1. Analyse</t>
  </si>
  <si>
    <t>Aufgelegt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</si>
</sst>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4"/>
      <color theme="4"/>
      <name val="Arial"/>
      <family val="2"/>
    </font>
    <font>
      <sz val="11"/>
      <color theme="5" tint="0.3999755851924192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 Narrow"/>
      <family val="2"/>
    </font>
    <font>
      <i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9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3"/>
    <xf numFmtId="0" fontId="4" fillId="0" borderId="0" xfId="3" applyAlignment="1">
      <alignment horizontal="left" indent="1"/>
    </xf>
    <xf numFmtId="3" fontId="0" fillId="0" borderId="0" xfId="0" applyNumberFormat="1"/>
    <xf numFmtId="0" fontId="0" fillId="2" borderId="0" xfId="0" applyFill="1"/>
    <xf numFmtId="0" fontId="2" fillId="3" borderId="0" xfId="0" applyFont="1" applyFill="1"/>
    <xf numFmtId="0" fontId="0" fillId="4" borderId="0" xfId="0" applyFill="1"/>
    <xf numFmtId="164" fontId="0" fillId="4" borderId="0" xfId="1" applyNumberFormat="1" applyFont="1" applyFill="1"/>
    <xf numFmtId="10" fontId="0" fillId="4" borderId="0" xfId="2" applyNumberFormat="1" applyFont="1" applyFill="1"/>
    <xf numFmtId="0" fontId="3" fillId="4" borderId="0" xfId="0" applyFont="1" applyFill="1"/>
    <xf numFmtId="164" fontId="3" fillId="4" borderId="0" xfId="1" applyNumberFormat="1" applyFont="1" applyFill="1"/>
    <xf numFmtId="10" fontId="3" fillId="4" borderId="0" xfId="2" applyNumberFormat="1" applyFont="1" applyFill="1"/>
    <xf numFmtId="0" fontId="0" fillId="5" borderId="0" xfId="0" applyFill="1"/>
    <xf numFmtId="164" fontId="0" fillId="5" borderId="0" xfId="1" applyNumberFormat="1" applyFont="1" applyFill="1"/>
    <xf numFmtId="10" fontId="0" fillId="5" borderId="0" xfId="2" applyNumberFormat="1" applyFont="1" applyFill="1"/>
    <xf numFmtId="0" fontId="3" fillId="5" borderId="0" xfId="0" applyFont="1" applyFill="1"/>
    <xf numFmtId="164" fontId="3" fillId="5" borderId="0" xfId="1" applyNumberFormat="1" applyFont="1" applyFill="1"/>
    <xf numFmtId="10" fontId="3" fillId="5" borderId="0" xfId="2" applyNumberFormat="1" applyFont="1" applyFill="1"/>
    <xf numFmtId="0" fontId="0" fillId="6" borderId="0" xfId="0" applyFill="1"/>
    <xf numFmtId="164" fontId="0" fillId="6" borderId="0" xfId="1" applyNumberFormat="1" applyFont="1" applyFill="1"/>
    <xf numFmtId="10" fontId="0" fillId="6" borderId="0" xfId="2" applyNumberFormat="1" applyFont="1" applyFill="1"/>
    <xf numFmtId="0" fontId="3" fillId="6" borderId="0" xfId="0" applyFont="1" applyFill="1"/>
    <xf numFmtId="164" fontId="3" fillId="6" borderId="0" xfId="1" applyNumberFormat="1" applyFont="1" applyFill="1"/>
    <xf numFmtId="10" fontId="3" fillId="6" borderId="0" xfId="2" applyNumberFormat="1" applyFont="1" applyFill="1"/>
    <xf numFmtId="0" fontId="0" fillId="7" borderId="0" xfId="0" applyFill="1"/>
    <xf numFmtId="164" fontId="0" fillId="7" borderId="0" xfId="1" applyNumberFormat="1" applyFont="1" applyFill="1"/>
    <xf numFmtId="10" fontId="0" fillId="7" borderId="0" xfId="2" applyNumberFormat="1" applyFont="1" applyFill="1"/>
    <xf numFmtId="0" fontId="3" fillId="7" borderId="0" xfId="0" applyFont="1" applyFill="1"/>
    <xf numFmtId="164" fontId="3" fillId="7" borderId="0" xfId="1" applyNumberFormat="1" applyFont="1" applyFill="1"/>
    <xf numFmtId="10" fontId="3" fillId="7" borderId="0" xfId="2" applyNumberFormat="1" applyFont="1" applyFill="1"/>
    <xf numFmtId="0" fontId="0" fillId="8" borderId="0" xfId="0" applyFill="1"/>
    <xf numFmtId="164" fontId="0" fillId="8" borderId="0" xfId="1" applyNumberFormat="1" applyFont="1" applyFill="1"/>
    <xf numFmtId="10" fontId="0" fillId="8" borderId="0" xfId="2" applyNumberFormat="1" applyFont="1" applyFill="1"/>
    <xf numFmtId="0" fontId="3" fillId="8" borderId="0" xfId="0" applyFont="1" applyFill="1"/>
    <xf numFmtId="164" fontId="3" fillId="8" borderId="0" xfId="1" applyNumberFormat="1" applyFont="1" applyFill="1"/>
    <xf numFmtId="10" fontId="3" fillId="8" borderId="0" xfId="2" applyNumberFormat="1" applyFont="1" applyFill="1"/>
    <xf numFmtId="0" fontId="0" fillId="9" borderId="0" xfId="0" applyFill="1"/>
    <xf numFmtId="164" fontId="0" fillId="9" borderId="0" xfId="1" applyNumberFormat="1" applyFont="1" applyFill="1"/>
    <xf numFmtId="10" fontId="0" fillId="9" borderId="0" xfId="2" applyNumberFormat="1" applyFont="1" applyFill="1"/>
    <xf numFmtId="0" fontId="3" fillId="9" borderId="0" xfId="0" applyFont="1" applyFill="1"/>
    <xf numFmtId="164" fontId="3" fillId="9" borderId="0" xfId="1" applyNumberFormat="1" applyFont="1" applyFill="1"/>
    <xf numFmtId="10" fontId="3" fillId="9" borderId="0" xfId="2" applyNumberFormat="1" applyFont="1" applyFill="1"/>
    <xf numFmtId="0" fontId="0" fillId="10" borderId="0" xfId="0" applyFill="1"/>
    <xf numFmtId="0" fontId="0" fillId="10" borderId="1" xfId="0" applyFill="1" applyBorder="1"/>
    <xf numFmtId="164" fontId="3" fillId="10" borderId="1" xfId="1" applyNumberFormat="1" applyFont="1" applyFill="1" applyBorder="1"/>
    <xf numFmtId="10" fontId="0" fillId="10" borderId="1" xfId="2" applyNumberFormat="1" applyFont="1" applyFill="1" applyBorder="1"/>
    <xf numFmtId="0" fontId="3" fillId="10" borderId="2" xfId="0" applyFont="1" applyFill="1" applyBorder="1"/>
    <xf numFmtId="0" fontId="0" fillId="10" borderId="2" xfId="0" applyFill="1" applyBorder="1"/>
    <xf numFmtId="164" fontId="3" fillId="10" borderId="2" xfId="1" applyNumberFormat="1" applyFont="1" applyFill="1" applyBorder="1"/>
    <xf numFmtId="10" fontId="0" fillId="10" borderId="2" xfId="2" applyNumberFormat="1" applyFont="1" applyFill="1" applyBorder="1"/>
    <xf numFmtId="0" fontId="0" fillId="4" borderId="0" xfId="0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6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5" fillId="0" borderId="0" xfId="0" applyFont="1"/>
    <xf numFmtId="3" fontId="3" fillId="0" borderId="0" xfId="0" applyNumberFormat="1" applyFont="1"/>
    <xf numFmtId="0" fontId="7" fillId="0" borderId="0" xfId="0" applyFont="1"/>
    <xf numFmtId="164" fontId="7" fillId="0" borderId="0" xfId="0" applyNumberFormat="1" applyFont="1"/>
    <xf numFmtId="0" fontId="8" fillId="0" borderId="0" xfId="3" applyFont="1"/>
    <xf numFmtId="0" fontId="8" fillId="0" borderId="1" xfId="3" applyFont="1" applyBorder="1"/>
    <xf numFmtId="3" fontId="3" fillId="0" borderId="1" xfId="0" applyNumberFormat="1" applyFont="1" applyBorder="1"/>
    <xf numFmtId="0" fontId="8" fillId="0" borderId="2" xfId="3" applyFont="1" applyBorder="1"/>
    <xf numFmtId="3" fontId="3" fillId="0" borderId="2" xfId="0" applyNumberFormat="1" applyFont="1" applyBorder="1"/>
    <xf numFmtId="0" fontId="0" fillId="4" borderId="0" xfId="0" applyFill="1" applyAlignment="1">
      <alignment horizontal="left"/>
    </xf>
    <xf numFmtId="43" fontId="0" fillId="4" borderId="0" xfId="1" applyFont="1" applyFill="1"/>
    <xf numFmtId="0" fontId="0" fillId="7" borderId="0" xfId="0" applyFill="1" applyAlignment="1">
      <alignment horizontal="left"/>
    </xf>
    <xf numFmtId="43" fontId="0" fillId="7" borderId="0" xfId="1" applyFont="1" applyFill="1"/>
    <xf numFmtId="0" fontId="0" fillId="5" borderId="0" xfId="0" applyFill="1" applyAlignment="1">
      <alignment horizontal="left"/>
    </xf>
    <xf numFmtId="43" fontId="0" fillId="5" borderId="0" xfId="1" applyFont="1" applyFill="1"/>
    <xf numFmtId="0" fontId="0" fillId="8" borderId="1" xfId="0" applyFill="1" applyBorder="1"/>
    <xf numFmtId="43" fontId="0" fillId="8" borderId="1" xfId="0" applyNumberFormat="1" applyFill="1" applyBorder="1"/>
    <xf numFmtId="165" fontId="10" fillId="7" borderId="0" xfId="2" applyNumberFormat="1" applyFont="1" applyFill="1"/>
    <xf numFmtId="165" fontId="10" fillId="5" borderId="0" xfId="2" applyNumberFormat="1" applyFont="1" applyFill="1"/>
    <xf numFmtId="165" fontId="10" fillId="4" borderId="0" xfId="2" applyNumberFormat="1" applyFont="1" applyFill="1"/>
    <xf numFmtId="0" fontId="4" fillId="0" borderId="0" xfId="3" applyFill="1"/>
    <xf numFmtId="164" fontId="0" fillId="0" borderId="0" xfId="1" applyNumberFormat="1" applyFont="1"/>
    <xf numFmtId="9" fontId="0" fillId="0" borderId="0" xfId="2" applyFont="1"/>
    <xf numFmtId="9" fontId="0" fillId="9" borderId="0" xfId="2" applyFont="1" applyFill="1"/>
    <xf numFmtId="164" fontId="0" fillId="0" borderId="1" xfId="1" applyNumberFormat="1" applyFont="1" applyBorder="1"/>
    <xf numFmtId="9" fontId="0" fillId="0" borderId="1" xfId="2" applyFont="1" applyBorder="1"/>
    <xf numFmtId="164" fontId="0" fillId="0" borderId="2" xfId="1" applyNumberFormat="1" applyFont="1" applyBorder="1"/>
    <xf numFmtId="9" fontId="0" fillId="0" borderId="2" xfId="2" applyFont="1" applyBorder="1"/>
    <xf numFmtId="0" fontId="3" fillId="0" borderId="0" xfId="0" applyFont="1"/>
    <xf numFmtId="0" fontId="0" fillId="11" borderId="0" xfId="0" applyFill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9" fontId="0" fillId="9" borderId="1" xfId="2" applyFont="1" applyFill="1" applyBorder="1"/>
    <xf numFmtId="164" fontId="0" fillId="0" borderId="0" xfId="1" applyNumberFormat="1" applyFont="1" applyFill="1"/>
    <xf numFmtId="9" fontId="0" fillId="0" borderId="0" xfId="2" applyFont="1" applyFill="1"/>
    <xf numFmtId="164" fontId="0" fillId="0" borderId="1" xfId="1" applyNumberFormat="1" applyFont="1" applyFill="1" applyBorder="1"/>
    <xf numFmtId="9" fontId="0" fillId="0" borderId="1" xfId="2" applyFont="1" applyFill="1" applyBorder="1"/>
    <xf numFmtId="164" fontId="0" fillId="0" borderId="2" xfId="1" applyNumberFormat="1" applyFont="1" applyFill="1" applyBorder="1"/>
    <xf numFmtId="9" fontId="0" fillId="0" borderId="2" xfId="2" applyFont="1" applyFill="1" applyBorder="1"/>
    <xf numFmtId="164" fontId="0" fillId="9" borderId="1" xfId="1" applyNumberFormat="1" applyFont="1" applyFill="1" applyBorder="1" applyAlignment="1">
      <alignment horizontal="right"/>
    </xf>
    <xf numFmtId="164" fontId="0" fillId="0" borderId="0" xfId="0" applyNumberFormat="1"/>
    <xf numFmtId="164" fontId="0" fillId="0" borderId="1" xfId="0" applyNumberFormat="1" applyBorder="1"/>
    <xf numFmtId="164" fontId="0" fillId="0" borderId="2" xfId="0" applyNumberFormat="1" applyBorder="1"/>
    <xf numFmtId="0" fontId="0" fillId="0" borderId="0" xfId="0" applyFill="1" applyBorder="1"/>
    <xf numFmtId="0" fontId="11" fillId="0" borderId="0" xfId="0" applyFont="1"/>
    <xf numFmtId="0" fontId="12" fillId="0" borderId="0" xfId="0" applyFont="1"/>
    <xf numFmtId="164" fontId="5" fillId="0" borderId="0" xfId="0" applyNumberFormat="1" applyFont="1"/>
    <xf numFmtId="164" fontId="0" fillId="0" borderId="0" xfId="2" applyNumberFormat="1" applyFont="1"/>
  </cellXfs>
  <cellStyles count="5">
    <cellStyle name="Komma" xfId="1" builtinId="3"/>
    <cellStyle name="Normal 2" xfId="3"/>
    <cellStyle name="Percent 2" xfId="4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/>
  </sheetViews>
  <sheetFormatPr baseColWidth="10" defaultRowHeight="14.4" x14ac:dyDescent="0.55000000000000004"/>
  <cols>
    <col min="1" max="1" width="42.9453125" customWidth="1"/>
  </cols>
  <sheetData>
    <row r="1" spans="1:3" ht="17.7" x14ac:dyDescent="0.6">
      <c r="A1" s="57" t="s">
        <v>141</v>
      </c>
    </row>
    <row r="3" spans="1:3" x14ac:dyDescent="0.55000000000000004">
      <c r="A3" s="5" t="s">
        <v>142</v>
      </c>
      <c r="B3" s="5" t="s">
        <v>17</v>
      </c>
    </row>
    <row r="4" spans="1:3" x14ac:dyDescent="0.55000000000000004">
      <c r="A4" s="1" t="s">
        <v>5</v>
      </c>
      <c r="B4" s="3">
        <v>10000</v>
      </c>
      <c r="C4" s="3"/>
    </row>
    <row r="5" spans="1:3" x14ac:dyDescent="0.55000000000000004">
      <c r="A5" s="1" t="s">
        <v>160</v>
      </c>
      <c r="B5" s="3">
        <v>20000</v>
      </c>
      <c r="C5" s="3"/>
    </row>
    <row r="6" spans="1:3" x14ac:dyDescent="0.55000000000000004">
      <c r="A6" s="1" t="s">
        <v>6</v>
      </c>
      <c r="B6" s="3">
        <v>1500</v>
      </c>
      <c r="C6" s="3"/>
    </row>
    <row r="7" spans="1:3" x14ac:dyDescent="0.55000000000000004">
      <c r="A7" s="65" t="s">
        <v>143</v>
      </c>
      <c r="B7" s="62">
        <f>+SUM(B4:B6)</f>
        <v>31500</v>
      </c>
      <c r="C7" s="3"/>
    </row>
    <row r="8" spans="1:3" x14ac:dyDescent="0.55000000000000004">
      <c r="A8" s="2" t="s">
        <v>2</v>
      </c>
      <c r="B8" s="3">
        <v>63048.68</v>
      </c>
      <c r="C8" s="3"/>
    </row>
    <row r="9" spans="1:3" x14ac:dyDescent="0.55000000000000004">
      <c r="A9" s="2" t="s">
        <v>3</v>
      </c>
      <c r="B9" s="3">
        <v>-2445</v>
      </c>
      <c r="C9" s="3"/>
    </row>
    <row r="10" spans="1:3" collapsed="1" x14ac:dyDescent="0.55000000000000004">
      <c r="A10" s="1" t="s">
        <v>4</v>
      </c>
      <c r="B10" s="3">
        <f>+SUM(B8:B9)</f>
        <v>60603.68</v>
      </c>
      <c r="C10" s="3"/>
    </row>
    <row r="11" spans="1:3" x14ac:dyDescent="0.55000000000000004">
      <c r="A11" s="1" t="s">
        <v>0</v>
      </c>
      <c r="B11" s="3">
        <v>15252</v>
      </c>
      <c r="C11" s="3"/>
    </row>
    <row r="12" spans="1:3" x14ac:dyDescent="0.55000000000000004">
      <c r="A12" s="66" t="s">
        <v>144</v>
      </c>
      <c r="B12" s="67">
        <f>+SUM(B11,B10)</f>
        <v>75855.679999999993</v>
      </c>
      <c r="C12" s="3"/>
    </row>
    <row r="13" spans="1:3" x14ac:dyDescent="0.55000000000000004">
      <c r="A13" s="68" t="s">
        <v>1</v>
      </c>
      <c r="B13" s="69">
        <f>+B12+B7</f>
        <v>107355.68</v>
      </c>
      <c r="C13" s="3"/>
    </row>
    <row r="14" spans="1:3" x14ac:dyDescent="0.55000000000000004">
      <c r="A14" s="81" t="s">
        <v>167</v>
      </c>
      <c r="B14" s="3">
        <v>161</v>
      </c>
      <c r="C14" s="3"/>
    </row>
    <row r="15" spans="1:3" x14ac:dyDescent="0.55000000000000004">
      <c r="A15" s="81" t="s">
        <v>165</v>
      </c>
      <c r="B15">
        <v>0</v>
      </c>
    </row>
    <row r="16" spans="1:3" x14ac:dyDescent="0.55000000000000004">
      <c r="A16" s="81" t="s">
        <v>166</v>
      </c>
      <c r="B16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zoomScale="85" zoomScaleNormal="85" workbookViewId="0"/>
  </sheetViews>
  <sheetFormatPr baseColWidth="10" defaultRowHeight="14.4" x14ac:dyDescent="0.55000000000000004"/>
  <cols>
    <col min="1" max="1" width="20.05078125" bestFit="1" customWidth="1"/>
    <col min="2" max="2" width="25.578125" bestFit="1" customWidth="1"/>
    <col min="3" max="3" width="7.578125" bestFit="1" customWidth="1"/>
    <col min="4" max="4" width="12.734375" customWidth="1"/>
    <col min="6" max="9" width="10.9453125" customWidth="1"/>
    <col min="10" max="10" width="13.47265625" bestFit="1" customWidth="1"/>
    <col min="11" max="11" width="10.9453125" customWidth="1"/>
    <col min="12" max="12" width="16.20703125" bestFit="1" customWidth="1"/>
    <col min="13" max="13" width="7.578125" customWidth="1"/>
    <col min="14" max="14" width="6.05078125" customWidth="1"/>
    <col min="15" max="15" width="16.20703125" customWidth="1"/>
    <col min="16" max="18" width="10.9453125" customWidth="1"/>
  </cols>
  <sheetData>
    <row r="1" spans="1:18" ht="17.7" x14ac:dyDescent="0.6">
      <c r="A1" s="57" t="s">
        <v>139</v>
      </c>
    </row>
    <row r="3" spans="1:18" s="4" customFormat="1" x14ac:dyDescent="0.55000000000000004">
      <c r="A3" s="5" t="s">
        <v>80</v>
      </c>
      <c r="B3" s="5" t="s">
        <v>7</v>
      </c>
      <c r="C3" s="5" t="s">
        <v>8</v>
      </c>
      <c r="D3" s="5" t="s">
        <v>9</v>
      </c>
      <c r="E3" s="5" t="s">
        <v>79</v>
      </c>
      <c r="F3" s="5" t="s">
        <v>73</v>
      </c>
      <c r="G3" s="5" t="s">
        <v>74</v>
      </c>
      <c r="H3" s="5" t="s">
        <v>10</v>
      </c>
      <c r="I3" s="5" t="s">
        <v>77</v>
      </c>
      <c r="J3" s="5" t="s">
        <v>11</v>
      </c>
      <c r="K3" s="5" t="s">
        <v>12</v>
      </c>
      <c r="L3" s="5" t="s">
        <v>13</v>
      </c>
      <c r="M3" s="5" t="s">
        <v>75</v>
      </c>
      <c r="N3" s="5" t="s">
        <v>76</v>
      </c>
      <c r="O3" s="5" t="s">
        <v>81</v>
      </c>
      <c r="Q3" s="4" t="s">
        <v>187</v>
      </c>
      <c r="R3" s="4" t="s">
        <v>78</v>
      </c>
    </row>
    <row r="4" spans="1:18" s="6" customFormat="1" x14ac:dyDescent="0.55000000000000004">
      <c r="A4" s="6" t="s">
        <v>118</v>
      </c>
      <c r="B4" s="6" t="s">
        <v>32</v>
      </c>
      <c r="C4" s="50" t="s">
        <v>33</v>
      </c>
      <c r="D4" s="7">
        <v>8172</v>
      </c>
      <c r="E4" s="8">
        <f t="shared" ref="E4:E27" si="0">+D4/$D$29</f>
        <v>0.12961347523354852</v>
      </c>
      <c r="F4" s="6" t="s">
        <v>86</v>
      </c>
      <c r="G4" s="8">
        <v>2E-3</v>
      </c>
      <c r="H4" s="6" t="s">
        <v>18</v>
      </c>
      <c r="I4" s="6" t="s">
        <v>17</v>
      </c>
      <c r="J4" s="6" t="s">
        <v>34</v>
      </c>
      <c r="K4" s="6">
        <v>15.41</v>
      </c>
      <c r="L4" s="6">
        <v>76634.28</v>
      </c>
      <c r="M4" s="6" t="s">
        <v>101</v>
      </c>
      <c r="N4" s="6" t="s">
        <v>88</v>
      </c>
      <c r="Q4" s="6" t="s">
        <v>84</v>
      </c>
      <c r="R4" s="6" t="s">
        <v>90</v>
      </c>
    </row>
    <row r="5" spans="1:18" s="6" customFormat="1" x14ac:dyDescent="0.55000000000000004">
      <c r="A5" s="6" t="s">
        <v>114</v>
      </c>
      <c r="B5" s="6" t="s">
        <v>20</v>
      </c>
      <c r="C5" s="50" t="s">
        <v>21</v>
      </c>
      <c r="D5" s="7">
        <v>3294</v>
      </c>
      <c r="E5" s="8">
        <f t="shared" si="0"/>
        <v>5.2245079224095547E-2</v>
      </c>
      <c r="F5" s="6" t="s">
        <v>86</v>
      </c>
      <c r="G5" s="8">
        <v>3.5000000000000001E-3</v>
      </c>
      <c r="H5" s="6" t="s">
        <v>18</v>
      </c>
      <c r="I5" s="6" t="s">
        <v>89</v>
      </c>
      <c r="J5" s="6" t="s">
        <v>22</v>
      </c>
      <c r="K5" s="6">
        <v>14.04</v>
      </c>
      <c r="L5" s="6">
        <v>128038.04</v>
      </c>
      <c r="M5" s="6" t="s">
        <v>87</v>
      </c>
      <c r="N5" s="6" t="s">
        <v>88</v>
      </c>
      <c r="Q5" s="6" t="s">
        <v>84</v>
      </c>
      <c r="R5" s="6" t="s">
        <v>97</v>
      </c>
    </row>
    <row r="6" spans="1:18" s="9" customFormat="1" x14ac:dyDescent="0.55000000000000004">
      <c r="A6" s="9" t="s">
        <v>124</v>
      </c>
      <c r="C6" s="51"/>
      <c r="D6" s="10">
        <f>+SUM(D4:D5)</f>
        <v>11466</v>
      </c>
      <c r="E6" s="11">
        <f t="shared" si="0"/>
        <v>0.18185855445764407</v>
      </c>
      <c r="G6" s="11"/>
    </row>
    <row r="7" spans="1:18" s="12" customFormat="1" x14ac:dyDescent="0.55000000000000004">
      <c r="A7" s="12" t="s">
        <v>120</v>
      </c>
      <c r="B7" s="12" t="s">
        <v>23</v>
      </c>
      <c r="C7" s="52" t="s">
        <v>24</v>
      </c>
      <c r="D7" s="13">
        <v>8509</v>
      </c>
      <c r="E7" s="14">
        <f t="shared" si="0"/>
        <v>0.13495852432235245</v>
      </c>
      <c r="F7" s="12" t="s">
        <v>86</v>
      </c>
      <c r="G7" s="14">
        <v>2.5000000000000001E-3</v>
      </c>
      <c r="H7" s="12" t="s">
        <v>18</v>
      </c>
      <c r="I7" s="12" t="s">
        <v>89</v>
      </c>
      <c r="J7" s="12" t="s">
        <v>25</v>
      </c>
      <c r="K7" s="12">
        <v>15.3</v>
      </c>
      <c r="L7" s="12">
        <v>151.56</v>
      </c>
      <c r="M7" s="12" t="s">
        <v>101</v>
      </c>
      <c r="N7" s="12" t="s">
        <v>88</v>
      </c>
      <c r="Q7" s="12" t="s">
        <v>84</v>
      </c>
      <c r="R7" s="12" t="s">
        <v>97</v>
      </c>
    </row>
    <row r="8" spans="1:18" s="12" customFormat="1" x14ac:dyDescent="0.55000000000000004">
      <c r="A8" s="12" t="s">
        <v>112</v>
      </c>
      <c r="B8" s="12" t="s">
        <v>14</v>
      </c>
      <c r="C8" s="52" t="s">
        <v>15</v>
      </c>
      <c r="D8" s="13">
        <v>3390</v>
      </c>
      <c r="E8" s="14">
        <f t="shared" si="0"/>
        <v>5.3767704483814176E-2</v>
      </c>
      <c r="F8" s="12" t="s">
        <v>86</v>
      </c>
      <c r="G8" s="14">
        <v>3.5000000000000001E-3</v>
      </c>
      <c r="H8" s="12" t="s">
        <v>18</v>
      </c>
      <c r="I8" s="12" t="s">
        <v>89</v>
      </c>
      <c r="J8" s="12" t="s">
        <v>19</v>
      </c>
      <c r="K8" s="12">
        <v>16.57</v>
      </c>
      <c r="L8" s="12">
        <v>5137.7</v>
      </c>
      <c r="M8" s="12" t="s">
        <v>87</v>
      </c>
      <c r="N8" s="12" t="s">
        <v>88</v>
      </c>
      <c r="Q8" s="12" t="s">
        <v>84</v>
      </c>
      <c r="R8" s="12" t="s">
        <v>90</v>
      </c>
    </row>
    <row r="9" spans="1:18" s="12" customFormat="1" x14ac:dyDescent="0.55000000000000004">
      <c r="A9" s="12" t="s">
        <v>116</v>
      </c>
      <c r="B9" s="12" t="s">
        <v>29</v>
      </c>
      <c r="C9" s="52" t="s">
        <v>30</v>
      </c>
      <c r="D9" s="13">
        <v>3510</v>
      </c>
      <c r="E9" s="14">
        <f t="shared" si="0"/>
        <v>5.5670986058462463E-2</v>
      </c>
      <c r="F9" s="12" t="s">
        <v>95</v>
      </c>
      <c r="G9" s="14">
        <v>2E-3</v>
      </c>
      <c r="H9" s="12" t="s">
        <v>18</v>
      </c>
      <c r="I9" s="12" t="s">
        <v>17</v>
      </c>
      <c r="J9" s="12" t="s">
        <v>31</v>
      </c>
      <c r="K9" s="12">
        <v>14.35</v>
      </c>
      <c r="L9" s="12">
        <v>415351.41</v>
      </c>
      <c r="M9" s="12" t="s">
        <v>87</v>
      </c>
      <c r="N9" s="12" t="s">
        <v>96</v>
      </c>
      <c r="Q9" s="12" t="s">
        <v>84</v>
      </c>
      <c r="R9" s="12" t="s">
        <v>97</v>
      </c>
    </row>
    <row r="10" spans="1:18" s="12" customFormat="1" x14ac:dyDescent="0.55000000000000004">
      <c r="A10" s="15" t="s">
        <v>125</v>
      </c>
      <c r="B10" s="15"/>
      <c r="C10" s="52"/>
      <c r="D10" s="16">
        <f>+SUM(D7:D9)</f>
        <v>15409</v>
      </c>
      <c r="E10" s="17">
        <f t="shared" si="0"/>
        <v>0.24439721486462909</v>
      </c>
      <c r="G10" s="14"/>
    </row>
    <row r="11" spans="1:18" s="18" customFormat="1" x14ac:dyDescent="0.55000000000000004">
      <c r="A11" s="18" t="s">
        <v>119</v>
      </c>
      <c r="B11" s="18" t="s">
        <v>35</v>
      </c>
      <c r="C11" s="53" t="s">
        <v>36</v>
      </c>
      <c r="D11" s="19">
        <v>7212</v>
      </c>
      <c r="E11" s="20">
        <f t="shared" si="0"/>
        <v>0.1143872226363622</v>
      </c>
      <c r="F11" s="18" t="s">
        <v>86</v>
      </c>
      <c r="G11" s="20">
        <v>4.4999999999999997E-3</v>
      </c>
      <c r="H11" s="18" t="s">
        <v>18</v>
      </c>
      <c r="I11" s="18" t="s">
        <v>89</v>
      </c>
      <c r="J11" s="18" t="s">
        <v>37</v>
      </c>
      <c r="K11" s="18">
        <v>15.41</v>
      </c>
      <c r="L11" s="18">
        <v>64339.7</v>
      </c>
      <c r="M11" s="18" t="s">
        <v>101</v>
      </c>
      <c r="N11" s="18" t="s">
        <v>88</v>
      </c>
      <c r="Q11" s="18" t="s">
        <v>84</v>
      </c>
      <c r="R11" s="18" t="s">
        <v>97</v>
      </c>
    </row>
    <row r="12" spans="1:18" s="18" customFormat="1" x14ac:dyDescent="0.55000000000000004">
      <c r="A12" s="21" t="s">
        <v>126</v>
      </c>
      <c r="B12" s="21"/>
      <c r="C12" s="53"/>
      <c r="D12" s="22">
        <f>+D11</f>
        <v>7212</v>
      </c>
      <c r="E12" s="23">
        <f t="shared" si="0"/>
        <v>0.1143872226363622</v>
      </c>
      <c r="G12" s="20"/>
    </row>
    <row r="13" spans="1:18" s="24" customFormat="1" x14ac:dyDescent="0.55000000000000004">
      <c r="A13" s="24" t="s">
        <v>121</v>
      </c>
      <c r="B13" s="24" t="s">
        <v>55</v>
      </c>
      <c r="C13" s="54">
        <v>903276</v>
      </c>
      <c r="D13" s="25">
        <v>1290</v>
      </c>
      <c r="E13" s="26">
        <f t="shared" si="0"/>
        <v>2.0460276927469111E-2</v>
      </c>
      <c r="F13" s="24" t="s">
        <v>103</v>
      </c>
      <c r="G13" s="26" t="s">
        <v>103</v>
      </c>
      <c r="H13" s="24" t="s">
        <v>18</v>
      </c>
      <c r="I13" s="24" t="s">
        <v>17</v>
      </c>
      <c r="J13" s="24" t="s">
        <v>56</v>
      </c>
      <c r="K13" s="24">
        <v>40.49</v>
      </c>
      <c r="L13" s="24">
        <v>932880.74</v>
      </c>
      <c r="M13" s="24" t="s">
        <v>103</v>
      </c>
      <c r="N13" s="24" t="s">
        <v>103</v>
      </c>
      <c r="O13" s="24" t="s">
        <v>131</v>
      </c>
      <c r="Q13" s="24" t="s">
        <v>111</v>
      </c>
      <c r="R13" s="24" t="s">
        <v>97</v>
      </c>
    </row>
    <row r="14" spans="1:18" s="24" customFormat="1" x14ac:dyDescent="0.55000000000000004">
      <c r="A14" s="24" t="s">
        <v>117</v>
      </c>
      <c r="B14" s="24" t="s">
        <v>70</v>
      </c>
      <c r="C14" s="54" t="s">
        <v>71</v>
      </c>
      <c r="D14" s="25">
        <v>3059</v>
      </c>
      <c r="E14" s="26">
        <f t="shared" si="0"/>
        <v>4.8517819473742646E-2</v>
      </c>
      <c r="F14" s="24" t="s">
        <v>86</v>
      </c>
      <c r="G14" s="26">
        <v>5.0000000000000001E-3</v>
      </c>
      <c r="H14" s="24" t="s">
        <v>18</v>
      </c>
      <c r="I14" s="24" t="s">
        <v>89</v>
      </c>
      <c r="J14" s="24" t="s">
        <v>72</v>
      </c>
      <c r="K14" s="24">
        <v>17.309999999999999</v>
      </c>
      <c r="L14" s="24">
        <v>26611.71</v>
      </c>
      <c r="M14" s="24" t="s">
        <v>87</v>
      </c>
      <c r="N14" s="24" t="s">
        <v>88</v>
      </c>
      <c r="Q14" s="24" t="s">
        <v>84</v>
      </c>
      <c r="R14" s="24" t="s">
        <v>97</v>
      </c>
    </row>
    <row r="15" spans="1:18" s="24" customFormat="1" x14ac:dyDescent="0.55000000000000004">
      <c r="A15" s="24" t="s">
        <v>117</v>
      </c>
      <c r="B15" s="24" t="s">
        <v>67</v>
      </c>
      <c r="C15" s="54" t="s">
        <v>68</v>
      </c>
      <c r="D15" s="25">
        <v>7732</v>
      </c>
      <c r="E15" s="26">
        <f t="shared" si="0"/>
        <v>0.12263477612650478</v>
      </c>
      <c r="F15" s="24" t="s">
        <v>110</v>
      </c>
      <c r="G15" s="26">
        <v>4.4999999999999997E-3</v>
      </c>
      <c r="H15" s="24" t="s">
        <v>18</v>
      </c>
      <c r="I15" s="24" t="s">
        <v>17</v>
      </c>
      <c r="J15" s="24" t="s">
        <v>69</v>
      </c>
      <c r="K15" s="24">
        <v>17.12</v>
      </c>
      <c r="L15" s="24">
        <v>11986.7</v>
      </c>
      <c r="M15" s="24" t="s">
        <v>87</v>
      </c>
      <c r="N15" s="24" t="s">
        <v>88</v>
      </c>
      <c r="Q15" s="24" t="s">
        <v>109</v>
      </c>
      <c r="R15" s="24" t="s">
        <v>97</v>
      </c>
    </row>
    <row r="16" spans="1:18" s="24" customFormat="1" x14ac:dyDescent="0.55000000000000004">
      <c r="A16" s="24" t="s">
        <v>113</v>
      </c>
      <c r="B16" s="24" t="s">
        <v>49</v>
      </c>
      <c r="C16" s="54" t="s">
        <v>50</v>
      </c>
      <c r="D16" s="25">
        <v>2288</v>
      </c>
      <c r="E16" s="26">
        <f t="shared" si="0"/>
        <v>3.6289235356627383E-2</v>
      </c>
      <c r="F16" s="24" t="s">
        <v>95</v>
      </c>
      <c r="G16" s="26">
        <v>7.4000000000000003E-3</v>
      </c>
      <c r="H16" s="24" t="s">
        <v>18</v>
      </c>
      <c r="I16" s="24" t="s">
        <v>89</v>
      </c>
      <c r="J16" s="24" t="s">
        <v>51</v>
      </c>
      <c r="K16" s="24">
        <v>15.12</v>
      </c>
      <c r="L16" s="24">
        <v>83366.429999999993</v>
      </c>
      <c r="M16" s="24" t="s">
        <v>87</v>
      </c>
      <c r="N16" s="24" t="s">
        <v>96</v>
      </c>
      <c r="O16" s="24" t="s">
        <v>131</v>
      </c>
      <c r="Q16" s="24" t="s">
        <v>94</v>
      </c>
      <c r="R16" s="24" t="s">
        <v>97</v>
      </c>
    </row>
    <row r="17" spans="1:19" s="24" customFormat="1" x14ac:dyDescent="0.55000000000000004">
      <c r="A17" s="24" t="s">
        <v>115</v>
      </c>
      <c r="B17" s="24" t="s">
        <v>64</v>
      </c>
      <c r="C17" s="54" t="s">
        <v>65</v>
      </c>
      <c r="D17" s="25">
        <v>2919</v>
      </c>
      <c r="E17" s="26">
        <f t="shared" si="0"/>
        <v>4.6297324303319641E-2</v>
      </c>
      <c r="F17" s="24" t="s">
        <v>106</v>
      </c>
      <c r="G17" s="26">
        <v>8.9999999999999993E-3</v>
      </c>
      <c r="H17" s="24" t="s">
        <v>18</v>
      </c>
      <c r="I17" s="24" t="s">
        <v>17</v>
      </c>
      <c r="J17" s="24" t="s">
        <v>66</v>
      </c>
      <c r="K17" s="24">
        <v>20.04</v>
      </c>
      <c r="L17" s="24">
        <v>8836.73</v>
      </c>
      <c r="M17" s="24" t="s">
        <v>101</v>
      </c>
      <c r="N17" s="24" t="s">
        <v>88</v>
      </c>
      <c r="Q17" s="24" t="s">
        <v>84</v>
      </c>
      <c r="R17" s="24" t="s">
        <v>97</v>
      </c>
    </row>
    <row r="18" spans="1:19" s="24" customFormat="1" x14ac:dyDescent="0.55000000000000004">
      <c r="A18" s="24" t="s">
        <v>130</v>
      </c>
      <c r="B18" s="24" t="s">
        <v>46</v>
      </c>
      <c r="C18" s="54" t="s">
        <v>47</v>
      </c>
      <c r="D18" s="25">
        <v>3029</v>
      </c>
      <c r="E18" s="26">
        <f t="shared" si="0"/>
        <v>4.8041999080080569E-2</v>
      </c>
      <c r="F18" s="24" t="s">
        <v>104</v>
      </c>
      <c r="G18" s="26">
        <v>5.4999999999999997E-3</v>
      </c>
      <c r="H18" s="24" t="s">
        <v>18</v>
      </c>
      <c r="I18" s="24" t="s">
        <v>17</v>
      </c>
      <c r="J18" s="24" t="s">
        <v>48</v>
      </c>
      <c r="K18" s="24">
        <v>7.51</v>
      </c>
      <c r="L18" s="24">
        <v>9656.24</v>
      </c>
      <c r="M18" s="24" t="s">
        <v>87</v>
      </c>
      <c r="N18" s="24" t="s">
        <v>88</v>
      </c>
      <c r="Q18" s="24" t="s">
        <v>84</v>
      </c>
      <c r="R18" s="24" t="s">
        <v>97</v>
      </c>
    </row>
    <row r="19" spans="1:19" s="24" customFormat="1" x14ac:dyDescent="0.55000000000000004">
      <c r="A19" s="27" t="s">
        <v>122</v>
      </c>
      <c r="B19" s="27"/>
      <c r="C19" s="54"/>
      <c r="D19" s="28">
        <f>+SUM(D13:D18)</f>
        <v>20317</v>
      </c>
      <c r="E19" s="29">
        <f t="shared" si="0"/>
        <v>0.32224143126774413</v>
      </c>
      <c r="G19" s="26"/>
    </row>
    <row r="20" spans="1:19" s="30" customFormat="1" x14ac:dyDescent="0.55000000000000004">
      <c r="A20" s="30" t="s">
        <v>83</v>
      </c>
      <c r="B20" s="30" t="s">
        <v>26</v>
      </c>
      <c r="C20" s="55" t="s">
        <v>27</v>
      </c>
      <c r="D20" s="31">
        <v>498</v>
      </c>
      <c r="E20" s="32">
        <f t="shared" si="0"/>
        <v>7.8986185347904008E-3</v>
      </c>
      <c r="F20" s="30" t="s">
        <v>86</v>
      </c>
      <c r="G20" s="32">
        <v>4.0000000000000001E-3</v>
      </c>
      <c r="H20" s="30" t="s">
        <v>18</v>
      </c>
      <c r="I20" s="30" t="s">
        <v>89</v>
      </c>
      <c r="J20" s="30" t="s">
        <v>28</v>
      </c>
      <c r="K20" s="30">
        <v>14.43</v>
      </c>
      <c r="L20" s="30">
        <v>217896.99</v>
      </c>
      <c r="M20" s="30" t="s">
        <v>87</v>
      </c>
      <c r="N20" s="30" t="s">
        <v>88</v>
      </c>
      <c r="Q20" s="30" t="s">
        <v>84</v>
      </c>
      <c r="R20" s="30" t="s">
        <v>90</v>
      </c>
    </row>
    <row r="21" spans="1:19" s="30" customFormat="1" x14ac:dyDescent="0.55000000000000004">
      <c r="A21" s="30" t="s">
        <v>128</v>
      </c>
      <c r="B21" s="30" t="s">
        <v>38</v>
      </c>
      <c r="C21" s="55">
        <v>577954</v>
      </c>
      <c r="D21" s="31">
        <v>140</v>
      </c>
      <c r="E21" s="32">
        <f t="shared" si="0"/>
        <v>2.2204951704230041E-3</v>
      </c>
      <c r="H21" s="30" t="s">
        <v>40</v>
      </c>
      <c r="J21" s="30" t="s">
        <v>41</v>
      </c>
      <c r="K21" s="30">
        <v>17.940000000000001</v>
      </c>
      <c r="L21" s="30">
        <v>85354.68</v>
      </c>
      <c r="M21" s="30" t="s">
        <v>103</v>
      </c>
      <c r="N21" s="30" t="s">
        <v>103</v>
      </c>
      <c r="R21" s="30" t="s">
        <v>90</v>
      </c>
    </row>
    <row r="22" spans="1:19" s="30" customFormat="1" x14ac:dyDescent="0.55000000000000004">
      <c r="A22" s="30" t="s">
        <v>128</v>
      </c>
      <c r="B22" s="30" t="s">
        <v>57</v>
      </c>
      <c r="C22" s="55" t="s">
        <v>58</v>
      </c>
      <c r="D22" s="31">
        <v>116</v>
      </c>
      <c r="E22" s="32">
        <f t="shared" si="0"/>
        <v>1.8398388554933464E-3</v>
      </c>
      <c r="H22" s="30" t="s">
        <v>44</v>
      </c>
      <c r="J22" s="30" t="s">
        <v>59</v>
      </c>
      <c r="K22" s="30">
        <v>0</v>
      </c>
      <c r="L22" s="30">
        <v>30342</v>
      </c>
      <c r="M22" s="30" t="s">
        <v>103</v>
      </c>
      <c r="N22" s="30" t="s">
        <v>103</v>
      </c>
      <c r="R22" s="30" t="s">
        <v>90</v>
      </c>
    </row>
    <row r="23" spans="1:19" s="30" customFormat="1" x14ac:dyDescent="0.55000000000000004">
      <c r="A23" s="30" t="s">
        <v>128</v>
      </c>
      <c r="B23" s="30" t="s">
        <v>60</v>
      </c>
      <c r="C23" s="55" t="s">
        <v>61</v>
      </c>
      <c r="D23" s="31">
        <v>110</v>
      </c>
      <c r="E23" s="32">
        <f t="shared" si="0"/>
        <v>1.7446747767609319E-3</v>
      </c>
      <c r="H23" s="30" t="s">
        <v>62</v>
      </c>
      <c r="J23" s="30" t="s">
        <v>63</v>
      </c>
      <c r="K23" s="30">
        <v>16.64</v>
      </c>
      <c r="L23" s="30">
        <v>0</v>
      </c>
      <c r="M23" s="30" t="s">
        <v>103</v>
      </c>
      <c r="N23" s="30" t="s">
        <v>103</v>
      </c>
      <c r="R23" s="30" t="s">
        <v>90</v>
      </c>
    </row>
    <row r="24" spans="1:19" s="30" customFormat="1" x14ac:dyDescent="0.55000000000000004">
      <c r="A24" s="30" t="s">
        <v>83</v>
      </c>
      <c r="B24" s="30" t="s">
        <v>42</v>
      </c>
      <c r="C24" s="55" t="s">
        <v>43</v>
      </c>
      <c r="D24" s="31">
        <v>5598</v>
      </c>
      <c r="E24" s="32">
        <f t="shared" si="0"/>
        <v>8.8788085457342708E-2</v>
      </c>
      <c r="F24" s="30" t="s">
        <v>100</v>
      </c>
      <c r="G24" s="32">
        <v>4.4999999999999997E-3</v>
      </c>
      <c r="H24" s="30" t="s">
        <v>44</v>
      </c>
      <c r="I24" s="30" t="s">
        <v>17</v>
      </c>
      <c r="J24" s="30" t="s">
        <v>45</v>
      </c>
      <c r="K24" s="30">
        <v>10.95</v>
      </c>
      <c r="L24" s="30">
        <v>106338.41</v>
      </c>
      <c r="M24" s="30" t="s">
        <v>101</v>
      </c>
      <c r="N24" s="30" t="s">
        <v>88</v>
      </c>
      <c r="Q24" s="30" t="s">
        <v>84</v>
      </c>
      <c r="R24" s="30" t="s">
        <v>90</v>
      </c>
    </row>
    <row r="25" spans="1:19" s="30" customFormat="1" x14ac:dyDescent="0.55000000000000004">
      <c r="A25" s="33" t="s">
        <v>123</v>
      </c>
      <c r="B25" s="33"/>
      <c r="C25" s="55"/>
      <c r="D25" s="34">
        <f>+SUM(D20:D24)</f>
        <v>6462</v>
      </c>
      <c r="E25" s="35">
        <f t="shared" si="0"/>
        <v>0.10249171279481038</v>
      </c>
      <c r="G25" s="32"/>
    </row>
    <row r="26" spans="1:19" s="36" customFormat="1" x14ac:dyDescent="0.55000000000000004">
      <c r="A26" s="36" t="s">
        <v>129</v>
      </c>
      <c r="B26" s="36" t="s">
        <v>52</v>
      </c>
      <c r="C26" s="56" t="s">
        <v>53</v>
      </c>
      <c r="D26" s="37">
        <v>2183</v>
      </c>
      <c r="E26" s="38">
        <f t="shared" si="0"/>
        <v>3.4623863978810135E-2</v>
      </c>
      <c r="F26" s="36" t="s">
        <v>104</v>
      </c>
      <c r="H26" s="36" t="s">
        <v>18</v>
      </c>
      <c r="J26" s="36" t="s">
        <v>54</v>
      </c>
      <c r="K26" s="36">
        <v>10.57</v>
      </c>
      <c r="L26" s="36">
        <v>1210221.03</v>
      </c>
      <c r="M26" s="36" t="s">
        <v>103</v>
      </c>
      <c r="N26" s="36" t="s">
        <v>103</v>
      </c>
      <c r="R26" s="36" t="s">
        <v>97</v>
      </c>
    </row>
    <row r="27" spans="1:19" s="39" customFormat="1" x14ac:dyDescent="0.55000000000000004">
      <c r="A27" s="39" t="s">
        <v>127</v>
      </c>
      <c r="D27" s="40">
        <f>+D26</f>
        <v>2183</v>
      </c>
      <c r="E27" s="41">
        <f t="shared" si="0"/>
        <v>3.4623863978810135E-2</v>
      </c>
      <c r="M27" s="36" t="s">
        <v>103</v>
      </c>
      <c r="N27" s="36" t="s">
        <v>103</v>
      </c>
    </row>
    <row r="28" spans="1:19" s="42" customFormat="1" ht="5.7" customHeight="1" x14ac:dyDescent="0.55000000000000004">
      <c r="A28" s="43"/>
      <c r="B28" s="43"/>
      <c r="C28" s="43"/>
      <c r="D28" s="44"/>
      <c r="E28" s="45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</row>
    <row r="29" spans="1:19" s="42" customFormat="1" x14ac:dyDescent="0.55000000000000004">
      <c r="A29" s="46" t="s">
        <v>1</v>
      </c>
      <c r="B29" s="46"/>
      <c r="C29" s="47"/>
      <c r="D29" s="48">
        <f>+D6+D10+D12+D19+D25+D27</f>
        <v>63049</v>
      </c>
      <c r="E29" s="49">
        <f>+D29/$D$29</f>
        <v>1</v>
      </c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  <row r="33" spans="1:4" s="63" customFormat="1" x14ac:dyDescent="0.55000000000000004">
      <c r="A33" s="63" t="s">
        <v>138</v>
      </c>
      <c r="D33" s="64">
        <f>+D29-D26-D23-D22-D21</f>
        <v>60500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workbookViewId="0"/>
  </sheetViews>
  <sheetFormatPr baseColWidth="10" defaultRowHeight="14.4" x14ac:dyDescent="0.55000000000000004"/>
  <cols>
    <col min="1" max="1" width="19.15625" customWidth="1"/>
    <col min="2" max="2" width="11.7890625" bestFit="1" customWidth="1"/>
    <col min="5" max="5" width="11.7890625" customWidth="1"/>
  </cols>
  <sheetData>
    <row r="1" spans="1:5" ht="17.7" x14ac:dyDescent="0.6">
      <c r="A1" s="57" t="s">
        <v>140</v>
      </c>
    </row>
    <row r="3" spans="1:5" x14ac:dyDescent="0.55000000000000004">
      <c r="A3" s="105" t="s">
        <v>186</v>
      </c>
    </row>
    <row r="5" spans="1:5" x14ac:dyDescent="0.55000000000000004">
      <c r="A5" s="89" t="s">
        <v>180</v>
      </c>
    </row>
    <row r="6" spans="1:5" x14ac:dyDescent="0.55000000000000004">
      <c r="A6" s="106" t="s">
        <v>179</v>
      </c>
    </row>
    <row r="7" spans="1:5" x14ac:dyDescent="0.55000000000000004">
      <c r="A7" s="90" t="s">
        <v>142</v>
      </c>
      <c r="B7" s="90" t="s">
        <v>168</v>
      </c>
      <c r="C7" s="90" t="s">
        <v>169</v>
      </c>
      <c r="D7" s="90" t="s">
        <v>170</v>
      </c>
    </row>
    <row r="8" spans="1:5" x14ac:dyDescent="0.55000000000000004">
      <c r="A8" t="s">
        <v>93</v>
      </c>
      <c r="B8" s="82">
        <v>14369</v>
      </c>
      <c r="C8" s="83">
        <v>0.27968856447688567</v>
      </c>
      <c r="D8" s="83">
        <v>0.33</v>
      </c>
    </row>
    <row r="9" spans="1:5" x14ac:dyDescent="0.55000000000000004">
      <c r="A9" t="s">
        <v>98</v>
      </c>
      <c r="B9" s="37">
        <v>11466</v>
      </c>
      <c r="C9" s="84">
        <v>0.22318248175182481</v>
      </c>
      <c r="D9" s="84">
        <v>0.24</v>
      </c>
      <c r="E9" t="s">
        <v>171</v>
      </c>
    </row>
    <row r="10" spans="1:5" x14ac:dyDescent="0.55000000000000004">
      <c r="A10" t="s">
        <v>105</v>
      </c>
      <c r="B10" s="82">
        <v>2919</v>
      </c>
      <c r="C10" s="83">
        <v>5.6817518248175179E-2</v>
      </c>
      <c r="D10" s="83">
        <v>0.05</v>
      </c>
    </row>
    <row r="11" spans="1:5" x14ac:dyDescent="0.55000000000000004">
      <c r="A11" t="s">
        <v>91</v>
      </c>
      <c r="B11" s="82">
        <v>15409</v>
      </c>
      <c r="C11" s="83">
        <v>0.29993187347931871</v>
      </c>
      <c r="D11" s="83">
        <v>0.26</v>
      </c>
    </row>
    <row r="12" spans="1:5" x14ac:dyDescent="0.55000000000000004">
      <c r="A12" s="59" t="s">
        <v>108</v>
      </c>
      <c r="B12" s="85">
        <v>7212</v>
      </c>
      <c r="C12" s="86">
        <v>0.14037956204379562</v>
      </c>
      <c r="D12" s="86">
        <v>0.12</v>
      </c>
    </row>
    <row r="13" spans="1:5" x14ac:dyDescent="0.55000000000000004">
      <c r="A13" s="60" t="s">
        <v>137</v>
      </c>
      <c r="B13" s="87">
        <v>51375</v>
      </c>
      <c r="C13" s="88">
        <v>1</v>
      </c>
      <c r="D13" s="88">
        <v>1</v>
      </c>
    </row>
    <row r="14" spans="1:5" x14ac:dyDescent="0.55000000000000004">
      <c r="B14" s="107" t="b">
        <f>+$C$91-$C$77-$C$90-$C$80=B13</f>
        <v>1</v>
      </c>
    </row>
    <row r="16" spans="1:5" x14ac:dyDescent="0.55000000000000004">
      <c r="A16" s="89" t="s">
        <v>132</v>
      </c>
    </row>
    <row r="17" spans="1:5" x14ac:dyDescent="0.55000000000000004">
      <c r="A17" s="106" t="s">
        <v>182</v>
      </c>
    </row>
    <row r="18" spans="1:5" x14ac:dyDescent="0.55000000000000004">
      <c r="A18" s="90" t="s">
        <v>142</v>
      </c>
      <c r="B18" s="90" t="s">
        <v>168</v>
      </c>
      <c r="C18" s="90" t="s">
        <v>169</v>
      </c>
      <c r="D18" s="90" t="s">
        <v>170</v>
      </c>
    </row>
    <row r="19" spans="1:5" x14ac:dyDescent="0.55000000000000004">
      <c r="A19" t="s">
        <v>85</v>
      </c>
      <c r="B19" s="82">
        <v>39391</v>
      </c>
      <c r="C19" s="83">
        <v>0.75937385537755675</v>
      </c>
      <c r="D19" s="83"/>
    </row>
    <row r="20" spans="1:5" x14ac:dyDescent="0.55000000000000004">
      <c r="A20" t="s">
        <v>92</v>
      </c>
      <c r="B20" s="37">
        <v>8972</v>
      </c>
      <c r="C20" s="84">
        <v>0.17296088523894898</v>
      </c>
      <c r="D20" s="84">
        <v>0.25</v>
      </c>
      <c r="E20" t="s">
        <v>171</v>
      </c>
    </row>
    <row r="21" spans="1:5" x14ac:dyDescent="0.55000000000000004">
      <c r="A21" s="59" t="s">
        <v>107</v>
      </c>
      <c r="B21" s="85">
        <v>3510</v>
      </c>
      <c r="C21" s="86">
        <v>6.7665259383494297E-2</v>
      </c>
      <c r="D21" s="86"/>
    </row>
    <row r="22" spans="1:5" x14ac:dyDescent="0.55000000000000004">
      <c r="A22" s="60" t="s">
        <v>137</v>
      </c>
      <c r="B22" s="87">
        <v>51873</v>
      </c>
      <c r="C22" s="88">
        <v>1</v>
      </c>
      <c r="D22" s="88"/>
    </row>
    <row r="23" spans="1:5" x14ac:dyDescent="0.55000000000000004">
      <c r="B23" s="107" t="b">
        <f>+$C$91-$C$77-$C$80=B22</f>
        <v>1</v>
      </c>
      <c r="C23" s="108"/>
      <c r="D23" s="83"/>
    </row>
    <row r="25" spans="1:5" x14ac:dyDescent="0.55000000000000004">
      <c r="A25" s="89" t="s">
        <v>133</v>
      </c>
    </row>
    <row r="26" spans="1:5" x14ac:dyDescent="0.55000000000000004">
      <c r="A26" s="106" t="s">
        <v>183</v>
      </c>
    </row>
    <row r="27" spans="1:5" x14ac:dyDescent="0.55000000000000004">
      <c r="A27" s="90" t="s">
        <v>142</v>
      </c>
      <c r="B27" s="90" t="s">
        <v>168</v>
      </c>
      <c r="C27" s="90" t="s">
        <v>169</v>
      </c>
      <c r="D27" s="90" t="s">
        <v>170</v>
      </c>
    </row>
    <row r="28" spans="1:5" x14ac:dyDescent="0.55000000000000004">
      <c r="A28" s="58" t="s">
        <v>102</v>
      </c>
      <c r="B28" s="37">
        <v>3029</v>
      </c>
      <c r="C28" s="84">
        <v>5.006611570247934E-2</v>
      </c>
      <c r="D28" s="84"/>
      <c r="E28" t="s">
        <v>171</v>
      </c>
    </row>
    <row r="29" spans="1:5" x14ac:dyDescent="0.55000000000000004">
      <c r="A29" s="58" t="s">
        <v>99</v>
      </c>
      <c r="B29" s="37">
        <v>5598</v>
      </c>
      <c r="C29" s="84">
        <v>9.2528925619834709E-2</v>
      </c>
      <c r="D29" s="84"/>
    </row>
    <row r="30" spans="1:5" x14ac:dyDescent="0.55000000000000004">
      <c r="A30" s="91" t="s">
        <v>82</v>
      </c>
      <c r="B30" s="85">
        <v>51873</v>
      </c>
      <c r="C30" s="86">
        <v>0.85740495867768596</v>
      </c>
      <c r="D30" s="86"/>
    </row>
    <row r="31" spans="1:5" x14ac:dyDescent="0.55000000000000004">
      <c r="A31" s="92" t="s">
        <v>137</v>
      </c>
      <c r="B31" s="87">
        <v>60500</v>
      </c>
      <c r="C31" s="88">
        <v>1</v>
      </c>
      <c r="D31" s="88"/>
    </row>
    <row r="32" spans="1:5" x14ac:dyDescent="0.55000000000000004">
      <c r="B32" s="107" t="b">
        <f>+$C$91=B31</f>
        <v>1</v>
      </c>
    </row>
    <row r="34" spans="1:5" x14ac:dyDescent="0.55000000000000004">
      <c r="A34" s="89" t="s">
        <v>134</v>
      </c>
    </row>
    <row r="35" spans="1:5" x14ac:dyDescent="0.55000000000000004">
      <c r="A35" s="106" t="s">
        <v>183</v>
      </c>
    </row>
    <row r="36" spans="1:5" x14ac:dyDescent="0.55000000000000004">
      <c r="A36" s="90" t="s">
        <v>142</v>
      </c>
      <c r="B36" s="90" t="s">
        <v>168</v>
      </c>
      <c r="C36" s="90" t="s">
        <v>169</v>
      </c>
      <c r="D36" s="90" t="s">
        <v>170</v>
      </c>
    </row>
    <row r="37" spans="1:5" x14ac:dyDescent="0.55000000000000004">
      <c r="A37" t="s">
        <v>16</v>
      </c>
      <c r="B37" s="94">
        <v>55795</v>
      </c>
      <c r="C37" s="95">
        <v>0.90343107887109575</v>
      </c>
      <c r="D37" s="95"/>
    </row>
    <row r="38" spans="1:5" x14ac:dyDescent="0.55000000000000004">
      <c r="A38" t="s">
        <v>39</v>
      </c>
      <c r="B38" s="94">
        <v>5964</v>
      </c>
      <c r="C38" s="95">
        <v>9.6568921128904292E-2</v>
      </c>
      <c r="D38" s="95"/>
    </row>
    <row r="39" spans="1:5" x14ac:dyDescent="0.55000000000000004">
      <c r="A39" s="59" t="s">
        <v>172</v>
      </c>
      <c r="B39" s="100" t="s">
        <v>173</v>
      </c>
      <c r="C39" s="93">
        <v>0</v>
      </c>
      <c r="D39" s="93"/>
      <c r="E39" t="s">
        <v>171</v>
      </c>
    </row>
    <row r="40" spans="1:5" x14ac:dyDescent="0.55000000000000004">
      <c r="A40" s="60" t="s">
        <v>137</v>
      </c>
      <c r="B40" s="98">
        <v>61759</v>
      </c>
      <c r="C40" s="99">
        <v>1</v>
      </c>
      <c r="D40" s="99"/>
    </row>
    <row r="41" spans="1:5" x14ac:dyDescent="0.55000000000000004">
      <c r="B41" s="107"/>
    </row>
    <row r="43" spans="1:5" x14ac:dyDescent="0.55000000000000004">
      <c r="A43" s="89" t="s">
        <v>135</v>
      </c>
    </row>
    <row r="44" spans="1:5" x14ac:dyDescent="0.55000000000000004">
      <c r="A44" s="106" t="s">
        <v>183</v>
      </c>
    </row>
    <row r="45" spans="1:5" x14ac:dyDescent="0.55000000000000004">
      <c r="A45" s="90" t="s">
        <v>142</v>
      </c>
      <c r="B45" s="90" t="s">
        <v>168</v>
      </c>
      <c r="C45" s="90" t="s">
        <v>169</v>
      </c>
      <c r="D45" s="90" t="s">
        <v>170</v>
      </c>
    </row>
    <row r="46" spans="1:5" x14ac:dyDescent="0.55000000000000004">
      <c r="A46" t="s">
        <v>110</v>
      </c>
      <c r="B46" s="94">
        <v>7732</v>
      </c>
      <c r="C46" s="95">
        <v>0.12594269705015229</v>
      </c>
      <c r="D46" s="95"/>
    </row>
    <row r="47" spans="1:5" x14ac:dyDescent="0.55000000000000004">
      <c r="A47" t="s">
        <v>86</v>
      </c>
      <c r="B47" s="37">
        <v>34134</v>
      </c>
      <c r="C47" s="84">
        <v>0.55599172544101116</v>
      </c>
      <c r="D47" s="84"/>
      <c r="E47" t="s">
        <v>174</v>
      </c>
    </row>
    <row r="48" spans="1:5" x14ac:dyDescent="0.55000000000000004">
      <c r="A48" t="s">
        <v>104</v>
      </c>
      <c r="B48" s="94">
        <v>5212</v>
      </c>
      <c r="C48" s="95">
        <v>8.4895672145032824E-2</v>
      </c>
      <c r="D48" s="95"/>
    </row>
    <row r="49" spans="1:5" x14ac:dyDescent="0.55000000000000004">
      <c r="A49" t="s">
        <v>100</v>
      </c>
      <c r="B49" s="94">
        <v>5598</v>
      </c>
      <c r="C49" s="95">
        <v>9.1183033896372556E-2</v>
      </c>
      <c r="D49" s="95"/>
    </row>
    <row r="50" spans="1:5" x14ac:dyDescent="0.55000000000000004">
      <c r="A50" t="s">
        <v>95</v>
      </c>
      <c r="B50" s="94">
        <v>5798</v>
      </c>
      <c r="C50" s="95">
        <v>9.4440734285667752E-2</v>
      </c>
      <c r="D50" s="95"/>
    </row>
    <row r="51" spans="1:5" x14ac:dyDescent="0.55000000000000004">
      <c r="A51" s="59" t="s">
        <v>106</v>
      </c>
      <c r="B51" s="96">
        <v>2919</v>
      </c>
      <c r="C51" s="97">
        <v>4.7546137181763391E-2</v>
      </c>
      <c r="D51" s="97"/>
    </row>
    <row r="52" spans="1:5" x14ac:dyDescent="0.55000000000000004">
      <c r="A52" s="60" t="s">
        <v>137</v>
      </c>
      <c r="B52" s="98">
        <v>61393</v>
      </c>
      <c r="C52" s="99">
        <v>1</v>
      </c>
      <c r="D52" s="99"/>
    </row>
    <row r="53" spans="1:5" x14ac:dyDescent="0.55000000000000004">
      <c r="B53" s="107"/>
    </row>
    <row r="55" spans="1:5" x14ac:dyDescent="0.55000000000000004">
      <c r="A55" s="89" t="s">
        <v>175</v>
      </c>
    </row>
    <row r="56" spans="1:5" x14ac:dyDescent="0.55000000000000004">
      <c r="A56" s="106" t="s">
        <v>184</v>
      </c>
    </row>
    <row r="57" spans="1:5" x14ac:dyDescent="0.55000000000000004">
      <c r="A57" s="90" t="s">
        <v>142</v>
      </c>
      <c r="B57" s="90" t="s">
        <v>168</v>
      </c>
      <c r="C57" s="90" t="s">
        <v>169</v>
      </c>
      <c r="D57" s="90" t="s">
        <v>170</v>
      </c>
    </row>
    <row r="58" spans="1:5" x14ac:dyDescent="0.55000000000000004">
      <c r="A58" t="s">
        <v>87</v>
      </c>
      <c r="B58" s="37">
        <v>26800</v>
      </c>
      <c r="C58" s="84">
        <v>0.45262624556662728</v>
      </c>
      <c r="D58" s="84"/>
      <c r="E58" t="s">
        <v>176</v>
      </c>
    </row>
    <row r="59" spans="1:5" x14ac:dyDescent="0.55000000000000004">
      <c r="A59" s="59" t="s">
        <v>101</v>
      </c>
      <c r="B59" s="96">
        <v>32410</v>
      </c>
      <c r="C59" s="97">
        <v>0.54737375443337277</v>
      </c>
      <c r="D59" s="97"/>
    </row>
    <row r="60" spans="1:5" x14ac:dyDescent="0.55000000000000004">
      <c r="A60" s="60" t="s">
        <v>137</v>
      </c>
      <c r="B60" s="98">
        <v>59210</v>
      </c>
      <c r="C60" s="99">
        <v>1</v>
      </c>
      <c r="D60" s="99"/>
    </row>
    <row r="61" spans="1:5" x14ac:dyDescent="0.55000000000000004">
      <c r="B61" s="107" t="b">
        <f>+$C$91-C82=B60</f>
        <v>1</v>
      </c>
    </row>
    <row r="63" spans="1:5" x14ac:dyDescent="0.55000000000000004">
      <c r="A63" s="89" t="s">
        <v>136</v>
      </c>
    </row>
    <row r="64" spans="1:5" x14ac:dyDescent="0.55000000000000004">
      <c r="A64" s="89"/>
    </row>
    <row r="65" spans="1:6" x14ac:dyDescent="0.55000000000000004">
      <c r="A65" s="90" t="s">
        <v>142</v>
      </c>
      <c r="B65" s="90" t="s">
        <v>168</v>
      </c>
      <c r="C65" s="90" t="s">
        <v>169</v>
      </c>
      <c r="D65" s="90" t="s">
        <v>170</v>
      </c>
    </row>
    <row r="66" spans="1:6" x14ac:dyDescent="0.55000000000000004">
      <c r="A66" t="s">
        <v>17</v>
      </c>
      <c r="B66" s="94">
        <v>32250</v>
      </c>
      <c r="C66" s="95">
        <v>0.53305785123966942</v>
      </c>
      <c r="D66" s="95"/>
    </row>
    <row r="67" spans="1:6" x14ac:dyDescent="0.55000000000000004">
      <c r="A67" s="59" t="s">
        <v>89</v>
      </c>
      <c r="B67" s="96">
        <v>28250</v>
      </c>
      <c r="C67" s="97">
        <v>0.46694214876033058</v>
      </c>
      <c r="D67" s="97"/>
    </row>
    <row r="68" spans="1:6" x14ac:dyDescent="0.55000000000000004">
      <c r="A68" s="60" t="s">
        <v>137</v>
      </c>
      <c r="B68" s="98">
        <v>60500</v>
      </c>
      <c r="C68" s="99">
        <v>1</v>
      </c>
      <c r="D68" s="99"/>
    </row>
    <row r="69" spans="1:6" x14ac:dyDescent="0.55000000000000004">
      <c r="B69" s="107" t="b">
        <f>+$C$91=B68</f>
        <v>1</v>
      </c>
    </row>
    <row r="75" spans="1:6" x14ac:dyDescent="0.55000000000000004">
      <c r="A75" s="105" t="s">
        <v>185</v>
      </c>
    </row>
    <row r="76" spans="1:6" x14ac:dyDescent="0.55000000000000004">
      <c r="A76" s="90" t="s">
        <v>142</v>
      </c>
      <c r="B76" s="90"/>
      <c r="C76" s="90" t="s">
        <v>168</v>
      </c>
      <c r="D76" s="90" t="s">
        <v>169</v>
      </c>
      <c r="E76" s="90" t="s">
        <v>177</v>
      </c>
      <c r="F76" s="90" t="s">
        <v>81</v>
      </c>
    </row>
    <row r="77" spans="1:6" x14ac:dyDescent="0.55000000000000004">
      <c r="A77" t="s">
        <v>99</v>
      </c>
      <c r="B77" t="s">
        <v>42</v>
      </c>
      <c r="C77" s="82">
        <v>5598</v>
      </c>
      <c r="D77" s="83">
        <v>9.2528925619834709E-2</v>
      </c>
      <c r="E77" s="101">
        <f>+C77</f>
        <v>5598</v>
      </c>
    </row>
    <row r="78" spans="1:6" x14ac:dyDescent="0.55000000000000004">
      <c r="A78" t="s">
        <v>93</v>
      </c>
      <c r="B78" t="s">
        <v>67</v>
      </c>
      <c r="C78" s="82">
        <v>7732</v>
      </c>
      <c r="D78" s="83">
        <v>0.12780165289256198</v>
      </c>
      <c r="E78" s="101">
        <f>+SUM(C78:C83)</f>
        <v>20317</v>
      </c>
    </row>
    <row r="79" spans="1:6" x14ac:dyDescent="0.55000000000000004">
      <c r="B79" t="s">
        <v>70</v>
      </c>
      <c r="C79" s="82">
        <v>3059</v>
      </c>
      <c r="D79" s="83">
        <v>5.0561983471074379E-2</v>
      </c>
    </row>
    <row r="80" spans="1:6" x14ac:dyDescent="0.55000000000000004">
      <c r="B80" t="s">
        <v>46</v>
      </c>
      <c r="C80" s="82">
        <v>3029</v>
      </c>
      <c r="D80" s="83">
        <v>5.006611570247934E-2</v>
      </c>
      <c r="F80" t="s">
        <v>102</v>
      </c>
    </row>
    <row r="81" spans="1:8" x14ac:dyDescent="0.55000000000000004">
      <c r="B81" t="s">
        <v>49</v>
      </c>
      <c r="C81" s="82">
        <v>2288</v>
      </c>
      <c r="D81" s="83">
        <v>3.781818181818182E-2</v>
      </c>
    </row>
    <row r="82" spans="1:8" x14ac:dyDescent="0.55000000000000004">
      <c r="B82" t="s">
        <v>55</v>
      </c>
      <c r="C82" s="82">
        <v>1290</v>
      </c>
      <c r="D82" s="83">
        <v>2.1322314049586778E-2</v>
      </c>
    </row>
    <row r="83" spans="1:8" x14ac:dyDescent="0.55000000000000004">
      <c r="B83" t="s">
        <v>64</v>
      </c>
      <c r="C83" s="82">
        <v>2919</v>
      </c>
      <c r="D83" s="83">
        <v>4.8247933884297524E-2</v>
      </c>
    </row>
    <row r="84" spans="1:8" x14ac:dyDescent="0.55000000000000004">
      <c r="A84" t="s">
        <v>98</v>
      </c>
      <c r="B84" t="s">
        <v>20</v>
      </c>
      <c r="C84" s="82">
        <v>3294</v>
      </c>
      <c r="D84" s="83">
        <v>5.4446280991735541E-2</v>
      </c>
      <c r="E84" s="101">
        <f>+SUM(C84:C85)</f>
        <v>11466</v>
      </c>
    </row>
    <row r="85" spans="1:8" x14ac:dyDescent="0.55000000000000004">
      <c r="B85" t="s">
        <v>32</v>
      </c>
      <c r="C85" s="82">
        <v>8172</v>
      </c>
      <c r="D85" s="83">
        <v>0.13507438016528925</v>
      </c>
    </row>
    <row r="86" spans="1:8" x14ac:dyDescent="0.55000000000000004">
      <c r="A86" t="s">
        <v>91</v>
      </c>
      <c r="B86" t="s">
        <v>23</v>
      </c>
      <c r="C86" s="82">
        <v>8509</v>
      </c>
      <c r="D86" s="83">
        <v>0.14064462809917355</v>
      </c>
      <c r="E86" s="101">
        <f>+SUM(C86:C88)</f>
        <v>15409</v>
      </c>
      <c r="H86" s="82"/>
    </row>
    <row r="87" spans="1:8" x14ac:dyDescent="0.55000000000000004">
      <c r="B87" t="s">
        <v>14</v>
      </c>
      <c r="C87" s="82">
        <v>3390</v>
      </c>
      <c r="D87" s="83">
        <v>5.6033057851239666E-2</v>
      </c>
      <c r="H87" s="82"/>
    </row>
    <row r="88" spans="1:8" x14ac:dyDescent="0.55000000000000004">
      <c r="B88" t="s">
        <v>29</v>
      </c>
      <c r="C88" s="82">
        <v>3510</v>
      </c>
      <c r="D88" s="83">
        <v>5.8016528925619835E-2</v>
      </c>
      <c r="H88" s="82"/>
    </row>
    <row r="89" spans="1:8" x14ac:dyDescent="0.55000000000000004">
      <c r="A89" t="s">
        <v>108</v>
      </c>
      <c r="B89" t="s">
        <v>35</v>
      </c>
      <c r="C89" s="82">
        <v>7212</v>
      </c>
      <c r="D89" s="83">
        <v>0.11920661157024794</v>
      </c>
      <c r="E89" s="101">
        <f>+C89</f>
        <v>7212</v>
      </c>
      <c r="H89" s="82"/>
    </row>
    <row r="90" spans="1:8" x14ac:dyDescent="0.55000000000000004">
      <c r="A90" s="59" t="s">
        <v>83</v>
      </c>
      <c r="B90" s="59" t="s">
        <v>26</v>
      </c>
      <c r="C90" s="85">
        <v>498</v>
      </c>
      <c r="D90" s="86">
        <v>8.2314049586776853E-3</v>
      </c>
      <c r="E90" s="102">
        <f>+C90</f>
        <v>498</v>
      </c>
      <c r="H90" s="82"/>
    </row>
    <row r="91" spans="1:8" x14ac:dyDescent="0.55000000000000004">
      <c r="A91" s="60" t="s">
        <v>137</v>
      </c>
      <c r="B91" s="60"/>
      <c r="C91" s="87">
        <v>60500</v>
      </c>
      <c r="D91" s="88">
        <v>1</v>
      </c>
      <c r="E91" s="103">
        <f>+SUM(E77:E90)</f>
        <v>60500</v>
      </c>
      <c r="F91" t="s">
        <v>181</v>
      </c>
    </row>
    <row r="92" spans="1:8" x14ac:dyDescent="0.55000000000000004">
      <c r="A92" s="104" t="s">
        <v>178</v>
      </c>
      <c r="B92" t="s">
        <v>52</v>
      </c>
      <c r="C92" s="82">
        <v>2183</v>
      </c>
    </row>
    <row r="93" spans="1:8" x14ac:dyDescent="0.55000000000000004">
      <c r="B93" t="s">
        <v>38</v>
      </c>
      <c r="C93" s="82">
        <v>140</v>
      </c>
    </row>
    <row r="94" spans="1:8" x14ac:dyDescent="0.55000000000000004">
      <c r="B94" t="s">
        <v>57</v>
      </c>
      <c r="C94" s="82">
        <v>116</v>
      </c>
    </row>
    <row r="95" spans="1:8" x14ac:dyDescent="0.55000000000000004">
      <c r="A95" s="59"/>
      <c r="B95" s="59" t="s">
        <v>60</v>
      </c>
      <c r="C95" s="85">
        <v>110</v>
      </c>
      <c r="D95" s="59"/>
      <c r="E95" s="59"/>
    </row>
    <row r="96" spans="1:8" x14ac:dyDescent="0.55000000000000004">
      <c r="A96" s="60" t="s">
        <v>1</v>
      </c>
      <c r="B96" s="60"/>
      <c r="C96" s="87">
        <f>+SUM(C91:C95)</f>
        <v>63049</v>
      </c>
      <c r="D96" s="60"/>
      <c r="E96" s="60"/>
    </row>
    <row r="97" spans="3:3" x14ac:dyDescent="0.55000000000000004">
      <c r="C97" s="61" t="b">
        <f>+C96='Depot 1'!D29</f>
        <v>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baseColWidth="10" defaultRowHeight="14.4" x14ac:dyDescent="0.55000000000000004"/>
  <cols>
    <col min="2" max="2" width="23.578125" bestFit="1" customWidth="1"/>
  </cols>
  <sheetData>
    <row r="1" spans="1:7" ht="17.7" x14ac:dyDescent="0.6">
      <c r="A1" s="57" t="s">
        <v>159</v>
      </c>
    </row>
    <row r="5" spans="1:7" x14ac:dyDescent="0.55000000000000004">
      <c r="A5" s="5"/>
      <c r="B5" s="5" t="s">
        <v>145</v>
      </c>
      <c r="C5" s="5" t="s">
        <v>146</v>
      </c>
      <c r="D5" s="5" t="s">
        <v>147</v>
      </c>
      <c r="E5" s="5" t="s">
        <v>164</v>
      </c>
      <c r="F5" s="5" t="s">
        <v>142</v>
      </c>
      <c r="G5" s="5" t="s">
        <v>74</v>
      </c>
    </row>
    <row r="6" spans="1:7" x14ac:dyDescent="0.55000000000000004">
      <c r="A6" s="24" t="s">
        <v>161</v>
      </c>
      <c r="B6" s="24" t="s">
        <v>150</v>
      </c>
      <c r="C6" s="72" t="s">
        <v>151</v>
      </c>
      <c r="D6" s="73">
        <v>2657.6</v>
      </c>
      <c r="E6" s="78">
        <f>+D6/$D$13</f>
        <v>0.17424451535621582</v>
      </c>
      <c r="F6" s="73" t="s">
        <v>163</v>
      </c>
      <c r="G6" s="26">
        <v>6.4999999999999997E-3</v>
      </c>
    </row>
    <row r="7" spans="1:7" x14ac:dyDescent="0.55000000000000004">
      <c r="A7" s="12" t="s">
        <v>91</v>
      </c>
      <c r="B7" s="12" t="s">
        <v>148</v>
      </c>
      <c r="C7" s="74" t="s">
        <v>149</v>
      </c>
      <c r="D7" s="75">
        <v>2962.05</v>
      </c>
      <c r="E7" s="79">
        <f t="shared" ref="E7:E11" si="0">+D7/$D$13</f>
        <v>0.19420566176658607</v>
      </c>
      <c r="F7" s="75" t="s">
        <v>163</v>
      </c>
      <c r="G7" s="14">
        <v>7.0000000000000001E-3</v>
      </c>
    </row>
    <row r="8" spans="1:7" x14ac:dyDescent="0.55000000000000004">
      <c r="A8" s="12" t="s">
        <v>91</v>
      </c>
      <c r="B8" s="12" t="s">
        <v>152</v>
      </c>
      <c r="C8" s="74" t="s">
        <v>153</v>
      </c>
      <c r="D8" s="75">
        <v>3952</v>
      </c>
      <c r="E8" s="79">
        <f t="shared" si="0"/>
        <v>0.25911135034909877</v>
      </c>
      <c r="F8" s="75" t="s">
        <v>163</v>
      </c>
      <c r="G8" s="14">
        <v>4.4999999999999997E-3</v>
      </c>
    </row>
    <row r="9" spans="1:7" x14ac:dyDescent="0.55000000000000004">
      <c r="A9" s="6" t="s">
        <v>98</v>
      </c>
      <c r="B9" s="6" t="s">
        <v>154</v>
      </c>
      <c r="C9" s="70" t="s">
        <v>155</v>
      </c>
      <c r="D9" s="71">
        <v>918.98</v>
      </c>
      <c r="E9" s="80">
        <f t="shared" si="0"/>
        <v>6.0252568001977432E-2</v>
      </c>
      <c r="F9" s="71" t="s">
        <v>163</v>
      </c>
      <c r="G9" s="8">
        <v>3.0000000000000001E-3</v>
      </c>
    </row>
    <row r="10" spans="1:7" x14ac:dyDescent="0.55000000000000004">
      <c r="A10" s="6" t="s">
        <v>98</v>
      </c>
      <c r="B10" s="6" t="s">
        <v>156</v>
      </c>
      <c r="C10" s="70">
        <v>263526</v>
      </c>
      <c r="D10" s="71">
        <v>2659.5</v>
      </c>
      <c r="E10" s="80">
        <f t="shared" si="0"/>
        <v>0.17436908812080673</v>
      </c>
      <c r="F10" s="71" t="s">
        <v>162</v>
      </c>
      <c r="G10" s="8">
        <v>1.5E-3</v>
      </c>
    </row>
    <row r="11" spans="1:7" x14ac:dyDescent="0.55000000000000004">
      <c r="A11" s="6" t="s">
        <v>98</v>
      </c>
      <c r="B11" s="6" t="s">
        <v>157</v>
      </c>
      <c r="C11" s="70" t="s">
        <v>158</v>
      </c>
      <c r="D11" s="71">
        <v>2102</v>
      </c>
      <c r="E11" s="80">
        <f t="shared" si="0"/>
        <v>0.13781681640531521</v>
      </c>
      <c r="F11" s="71" t="s">
        <v>163</v>
      </c>
      <c r="G11" s="8">
        <v>1E-3</v>
      </c>
    </row>
    <row r="12" spans="1:7" ht="8.1" customHeight="1" x14ac:dyDescent="0.55000000000000004">
      <c r="A12" s="76"/>
      <c r="B12" s="76"/>
      <c r="C12" s="76"/>
      <c r="D12" s="77"/>
      <c r="E12" s="77"/>
      <c r="F12" s="77"/>
      <c r="G12" s="76"/>
    </row>
    <row r="13" spans="1:7" x14ac:dyDescent="0.55000000000000004">
      <c r="A13" s="76" t="s">
        <v>1</v>
      </c>
      <c r="B13" s="76"/>
      <c r="C13" s="76"/>
      <c r="D13" s="77">
        <f>+SUM(D6:D11)</f>
        <v>15252.13</v>
      </c>
      <c r="E13" s="77"/>
      <c r="F13" s="77"/>
      <c r="G13" s="76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Overview</vt:lpstr>
      <vt:lpstr>Depot 1</vt:lpstr>
      <vt:lpstr>Depot1 Auswertung</vt:lpstr>
      <vt:lpstr>Depot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2015-08-17T15:25:49Z</dcterms:created>
  <dcterms:modified xsi:type="dcterms:W3CDTF">2015-08-17T16:01:17Z</dcterms:modified>
</cp:coreProperties>
</file>