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Säule 3a" sheetId="1" r:id="rId1"/>
    <sheet name="Tabelle2" sheetId="2" r:id="rId2"/>
    <sheet name="Tabelle3" sheetId="3" r:id="rId3"/>
  </sheets>
  <definedNames>
    <definedName name="_xlnm.Print_Area" localSheetId="0">'Säule 3a'!$A$1:$Q$48</definedName>
  </definedNames>
  <calcPr calcId="125725"/>
</workbook>
</file>

<file path=xl/calcChain.xml><?xml version="1.0" encoding="utf-8"?>
<calcChain xmlns="http://schemas.openxmlformats.org/spreadsheetml/2006/main">
  <c r="F4" i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C46"/>
  <c r="K3"/>
  <c r="J3"/>
  <c r="D3"/>
  <c r="E3"/>
  <c r="G3" s="1"/>
  <c r="C4"/>
  <c r="C5" s="1"/>
  <c r="C6" s="1"/>
  <c r="C7" s="1"/>
  <c r="H4"/>
  <c r="H5" s="1"/>
  <c r="H6" l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E4"/>
  <c r="C8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D4"/>
  <c r="N3"/>
  <c r="P3" l="1"/>
  <c r="G4"/>
  <c r="J4"/>
  <c r="K4" s="1"/>
  <c r="D5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O3"/>
  <c r="N4" l="1"/>
  <c r="E5"/>
  <c r="D44"/>
  <c r="P4" l="1"/>
  <c r="J5"/>
  <c r="K5" s="1"/>
  <c r="O4"/>
  <c r="G5"/>
  <c r="N5" l="1"/>
  <c r="E6"/>
  <c r="P5" l="1"/>
  <c r="O5"/>
  <c r="J6"/>
  <c r="K6" s="1"/>
  <c r="G6"/>
  <c r="N6" l="1"/>
  <c r="E7"/>
  <c r="P6" l="1"/>
  <c r="J7"/>
  <c r="K7" s="1"/>
  <c r="O6"/>
  <c r="G7"/>
  <c r="E8" s="1"/>
  <c r="J8" l="1"/>
  <c r="K8" s="1"/>
  <c r="N7"/>
  <c r="O7" s="1"/>
  <c r="G8"/>
  <c r="P7" l="1"/>
  <c r="N8"/>
  <c r="P8" s="1"/>
  <c r="E9"/>
  <c r="O8" l="1"/>
  <c r="J9"/>
  <c r="K9" s="1"/>
  <c r="G9"/>
  <c r="N9" l="1"/>
  <c r="E10"/>
  <c r="P9" l="1"/>
  <c r="O9"/>
  <c r="J10"/>
  <c r="K10" s="1"/>
  <c r="G10"/>
  <c r="N10" l="1"/>
  <c r="P10" s="1"/>
  <c r="E11"/>
  <c r="J11" l="1"/>
  <c r="K11" s="1"/>
  <c r="O10"/>
  <c r="G11"/>
  <c r="O11" l="1"/>
  <c r="E12"/>
  <c r="N11"/>
  <c r="K12" l="1"/>
  <c r="G12"/>
  <c r="J12"/>
  <c r="P11"/>
  <c r="E13"/>
  <c r="J13" l="1"/>
  <c r="K13" s="1"/>
  <c r="N12"/>
  <c r="G13"/>
  <c r="P12" l="1"/>
  <c r="O12"/>
  <c r="O13" s="1"/>
  <c r="N13"/>
  <c r="P13" s="1"/>
  <c r="E14"/>
  <c r="J14" l="1"/>
  <c r="K14" s="1"/>
  <c r="G14"/>
  <c r="N14" l="1"/>
  <c r="E15"/>
  <c r="P14" l="1"/>
  <c r="O14"/>
  <c r="J15"/>
  <c r="K15" s="1"/>
  <c r="G15"/>
  <c r="N15" l="1"/>
  <c r="P15" s="1"/>
  <c r="E16"/>
  <c r="J16" l="1"/>
  <c r="K16" s="1"/>
  <c r="O15"/>
  <c r="G16"/>
  <c r="O16" l="1"/>
  <c r="N16"/>
  <c r="P16" s="1"/>
  <c r="E17"/>
  <c r="J17" l="1"/>
  <c r="K17" s="1"/>
  <c r="G17"/>
  <c r="N17" l="1"/>
  <c r="E18"/>
  <c r="P17" l="1"/>
  <c r="O17"/>
  <c r="J18"/>
  <c r="K18" s="1"/>
  <c r="G18"/>
  <c r="N18" l="1"/>
  <c r="P18" s="1"/>
  <c r="E19"/>
  <c r="J19" l="1"/>
  <c r="K19" s="1"/>
  <c r="O18"/>
  <c r="G19"/>
  <c r="O19" l="1"/>
  <c r="N19"/>
  <c r="P19" s="1"/>
  <c r="E20"/>
  <c r="J20" l="1"/>
  <c r="K20" s="1"/>
  <c r="G20"/>
  <c r="N20" l="1"/>
  <c r="E21"/>
  <c r="P20" l="1"/>
  <c r="O20"/>
  <c r="J21"/>
  <c r="K21" s="1"/>
  <c r="G21"/>
  <c r="N21" l="1"/>
  <c r="P21" s="1"/>
  <c r="E22"/>
  <c r="J22" l="1"/>
  <c r="K22" s="1"/>
  <c r="O21"/>
  <c r="G22"/>
  <c r="N22" l="1"/>
  <c r="P22" s="1"/>
  <c r="E23"/>
  <c r="O22" l="1"/>
  <c r="J23"/>
  <c r="K23" s="1"/>
  <c r="G23"/>
  <c r="N23" l="1"/>
  <c r="P23" s="1"/>
  <c r="E24"/>
  <c r="O23" l="1"/>
  <c r="J24"/>
  <c r="K24" s="1"/>
  <c r="G24"/>
  <c r="N24" l="1"/>
  <c r="E25"/>
  <c r="P24" l="1"/>
  <c r="O24"/>
  <c r="J25"/>
  <c r="K25" s="1"/>
  <c r="G25"/>
  <c r="N25" l="1"/>
  <c r="P25" s="1"/>
  <c r="E26"/>
  <c r="J26" l="1"/>
  <c r="K26" s="1"/>
  <c r="O25"/>
  <c r="G26"/>
  <c r="N26" l="1"/>
  <c r="P26" s="1"/>
  <c r="E27"/>
  <c r="O26" l="1"/>
  <c r="J27"/>
  <c r="K27" s="1"/>
  <c r="G27"/>
  <c r="N27" l="1"/>
  <c r="E28"/>
  <c r="P27" l="1"/>
  <c r="O27"/>
  <c r="J28"/>
  <c r="K28" s="1"/>
  <c r="G28"/>
  <c r="N28" l="1"/>
  <c r="P28" s="1"/>
  <c r="E29"/>
  <c r="J29" l="1"/>
  <c r="K29" s="1"/>
  <c r="O28"/>
  <c r="G29"/>
  <c r="O29" l="1"/>
  <c r="N29"/>
  <c r="P29" s="1"/>
  <c r="E30"/>
  <c r="J30" l="1"/>
  <c r="K30" s="1"/>
  <c r="G30"/>
  <c r="N30" l="1"/>
  <c r="E31"/>
  <c r="P30" l="1"/>
  <c r="O30"/>
  <c r="J31"/>
  <c r="K31" s="1"/>
  <c r="G31"/>
  <c r="O31" l="1"/>
  <c r="E32"/>
  <c r="N31"/>
  <c r="K32" l="1"/>
  <c r="G32"/>
  <c r="J32"/>
  <c r="P31"/>
  <c r="E33"/>
  <c r="K33" l="1"/>
  <c r="N32"/>
  <c r="O32" s="1"/>
  <c r="G33"/>
  <c r="J33"/>
  <c r="O33" l="1"/>
  <c r="N33"/>
  <c r="P33" s="1"/>
  <c r="P32"/>
  <c r="E34"/>
  <c r="J34" l="1"/>
  <c r="K34" s="1"/>
  <c r="G34"/>
  <c r="N34" l="1"/>
  <c r="O34" s="1"/>
  <c r="E35"/>
  <c r="J35" l="1"/>
  <c r="K35" s="1"/>
  <c r="P34"/>
  <c r="G35"/>
  <c r="E36" s="1"/>
  <c r="G36" l="1"/>
  <c r="E37" s="1"/>
  <c r="N35"/>
  <c r="O35" s="1"/>
  <c r="J36"/>
  <c r="K36" s="1"/>
  <c r="P35" l="1"/>
  <c r="J37"/>
  <c r="K37" s="1"/>
  <c r="N36"/>
  <c r="P36" s="1"/>
  <c r="G37"/>
  <c r="E38" s="1"/>
  <c r="O36" l="1"/>
  <c r="O37" s="1"/>
  <c r="J38"/>
  <c r="K38" s="1"/>
  <c r="N37"/>
  <c r="P37" s="1"/>
  <c r="G38"/>
  <c r="N38" l="1"/>
  <c r="P38" s="1"/>
  <c r="E39"/>
  <c r="O38" l="1"/>
  <c r="J39"/>
  <c r="K39" s="1"/>
  <c r="G39"/>
  <c r="N39" l="1"/>
  <c r="P39" s="1"/>
  <c r="E40"/>
  <c r="M40" s="1"/>
  <c r="J40" l="1"/>
  <c r="K40" s="1"/>
  <c r="O39"/>
  <c r="G40"/>
  <c r="E41"/>
  <c r="L40"/>
  <c r="J41" l="1"/>
  <c r="K41" s="1"/>
  <c r="M41"/>
  <c r="E42" s="1"/>
  <c r="M42" s="1"/>
  <c r="N40"/>
  <c r="G41"/>
  <c r="J42" l="1"/>
  <c r="K42" s="1"/>
  <c r="E43"/>
  <c r="G42"/>
  <c r="L42"/>
  <c r="O40"/>
  <c r="P40"/>
  <c r="L41"/>
  <c r="N41" s="1"/>
  <c r="N42" l="1"/>
  <c r="P42" s="1"/>
  <c r="P41"/>
  <c r="G43"/>
  <c r="G44" s="1"/>
  <c r="C47" s="1"/>
  <c r="J43"/>
  <c r="M43"/>
  <c r="K43"/>
  <c r="K44" s="1"/>
  <c r="O41"/>
  <c r="C48" l="1"/>
  <c r="O42"/>
  <c r="L43"/>
  <c r="L44" s="1"/>
  <c r="C49" s="1"/>
  <c r="M44"/>
  <c r="C50" l="1"/>
  <c r="E46" s="1"/>
  <c r="N43"/>
  <c r="N44" s="1"/>
  <c r="E48" s="1"/>
  <c r="P43" l="1"/>
  <c r="E47"/>
  <c r="O43"/>
</calcChain>
</file>

<file path=xl/sharedStrings.xml><?xml version="1.0" encoding="utf-8"?>
<sst xmlns="http://schemas.openxmlformats.org/spreadsheetml/2006/main" count="35" uniqueCount="29">
  <si>
    <t>Alter</t>
  </si>
  <si>
    <t>Jahr</t>
  </si>
  <si>
    <t>Einbezahlt</t>
  </si>
  <si>
    <t>Zinssatz</t>
  </si>
  <si>
    <t>Total Einbez.</t>
  </si>
  <si>
    <t>Depotwert</t>
  </si>
  <si>
    <t>Gewinn p.a.</t>
  </si>
  <si>
    <t>Gewinn Total</t>
  </si>
  <si>
    <t>Rendite p.a.</t>
  </si>
  <si>
    <t>Steuerersp.</t>
  </si>
  <si>
    <t>Total p.a.</t>
  </si>
  <si>
    <t>Bezugssteuern</t>
  </si>
  <si>
    <t>Militärabg.</t>
  </si>
  <si>
    <t>Bezug in Fr.</t>
  </si>
  <si>
    <t>Bezugsjahr</t>
  </si>
  <si>
    <t>Hinweise</t>
  </si>
  <si>
    <t>Mittelwert</t>
  </si>
  <si>
    <t>Rendite p.a. (auf Mittelwert des Totaleinbezahlten Kapitals)</t>
  </si>
  <si>
    <t>Wertzuwachs (inkl. Steuerersparnissen) innerhalb 41 Jahren</t>
  </si>
  <si>
    <t>Säule 3a Beispielrechnung</t>
  </si>
  <si>
    <t>Durchschnittlicher Gewinn p.a.</t>
  </si>
  <si>
    <t>Zins p.a.</t>
  </si>
  <si>
    <t>Vermögens-
steuerersp.</t>
  </si>
  <si>
    <t>Investiert:</t>
  </si>
  <si>
    <t>Zinsgewinn:</t>
  </si>
  <si>
    <t>Steuervort.:</t>
  </si>
  <si>
    <t>Summe</t>
  </si>
  <si>
    <t>Steuern:</t>
  </si>
  <si>
    <t>Gewinn:</t>
  </si>
</sst>
</file>

<file path=xl/styles.xml><?xml version="1.0" encoding="utf-8"?>
<styleSheet xmlns="http://schemas.openxmlformats.org/spreadsheetml/2006/main">
  <numFmts count="3">
    <numFmt numFmtId="164" formatCode="&quot;Fr.&quot;\ #,##0"/>
    <numFmt numFmtId="165" formatCode="&quot;Fr.&quot;\ #,##0.00"/>
    <numFmt numFmtId="166" formatCode="0.000000000000000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10" fontId="0" fillId="0" borderId="0" xfId="0" applyNumberFormat="1"/>
    <xf numFmtId="10" fontId="0" fillId="6" borderId="0" xfId="0" applyNumberFormat="1" applyFill="1" applyAlignment="1">
      <alignment horizontal="left"/>
    </xf>
    <xf numFmtId="10" fontId="0" fillId="3" borderId="0" xfId="0" applyNumberFormat="1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10" fontId="0" fillId="3" borderId="1" xfId="0" applyNumberFormat="1" applyFill="1" applyBorder="1" applyAlignment="1">
      <alignment horizontal="left"/>
    </xf>
    <xf numFmtId="10" fontId="0" fillId="9" borderId="0" xfId="0" applyNumberFormat="1" applyFill="1"/>
    <xf numFmtId="10" fontId="0" fillId="9" borderId="1" xfId="0" applyNumberFormat="1" applyFill="1" applyBorder="1"/>
    <xf numFmtId="164" fontId="0" fillId="5" borderId="0" xfId="0" applyNumberFormat="1" applyFill="1" applyAlignment="1">
      <alignment horizontal="left"/>
    </xf>
    <xf numFmtId="164" fontId="1" fillId="4" borderId="1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left"/>
    </xf>
    <xf numFmtId="164" fontId="0" fillId="2" borderId="0" xfId="0" applyNumberFormat="1" applyFill="1"/>
    <xf numFmtId="164" fontId="0" fillId="9" borderId="0" xfId="0" applyNumberFormat="1" applyFill="1"/>
    <xf numFmtId="164" fontId="0" fillId="2" borderId="1" xfId="0" applyNumberFormat="1" applyFill="1" applyBorder="1"/>
    <xf numFmtId="164" fontId="0" fillId="9" borderId="1" xfId="0" applyNumberFormat="1" applyFill="1" applyBorder="1"/>
    <xf numFmtId="164" fontId="0" fillId="8" borderId="0" xfId="0" applyNumberFormat="1" applyFill="1"/>
    <xf numFmtId="164" fontId="0" fillId="8" borderId="1" xfId="0" applyNumberForma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2" borderId="0" xfId="0" applyFont="1" applyFill="1"/>
    <xf numFmtId="0" fontId="1" fillId="8" borderId="0" xfId="0" applyFont="1" applyFill="1"/>
    <xf numFmtId="0" fontId="1" fillId="9" borderId="0" xfId="0" applyFont="1" applyFill="1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left"/>
    </xf>
    <xf numFmtId="10" fontId="0" fillId="2" borderId="3" xfId="0" applyNumberFormat="1" applyFill="1" applyBorder="1" applyAlignment="1">
      <alignment horizontal="left"/>
    </xf>
    <xf numFmtId="164" fontId="0" fillId="3" borderId="0" xfId="0" applyNumberFormat="1" applyFill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2" borderId="9" xfId="0" applyNumberFormat="1" applyFill="1" applyBorder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/>
    <xf numFmtId="0" fontId="1" fillId="2" borderId="0" xfId="0" applyFont="1" applyFill="1" applyAlignment="1"/>
    <xf numFmtId="10" fontId="1" fillId="2" borderId="6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164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10" xfId="0" applyNumberFormat="1" applyFill="1" applyBorder="1" applyAlignment="1">
      <alignment horizontal="left"/>
    </xf>
    <xf numFmtId="0" fontId="0" fillId="10" borderId="0" xfId="0" applyFill="1" applyAlignment="1">
      <alignment horizontal="left"/>
    </xf>
    <xf numFmtId="164" fontId="0" fillId="10" borderId="0" xfId="0" applyNumberFormat="1" applyFill="1" applyAlignment="1">
      <alignment horizontal="left"/>
    </xf>
    <xf numFmtId="164" fontId="0" fillId="10" borderId="10" xfId="0" applyNumberFormat="1" applyFill="1" applyBorder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 applyAlignment="1">
      <alignment horizontal="left"/>
    </xf>
    <xf numFmtId="0" fontId="0" fillId="7" borderId="0" xfId="0" applyFill="1" applyAlignment="1">
      <alignment horizontal="left"/>
    </xf>
    <xf numFmtId="164" fontId="0" fillId="7" borderId="0" xfId="0" applyNumberFormat="1" applyFill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00"/>
      <color rgb="FF00CC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3"/>
  <sheetViews>
    <sheetView tabSelected="1" zoomScale="115" zoomScaleNormal="115" zoomScaleSheetLayoutView="130" workbookViewId="0">
      <selection activeCell="H8" sqref="H8"/>
    </sheetView>
  </sheetViews>
  <sheetFormatPr baseColWidth="10" defaultRowHeight="15"/>
  <cols>
    <col min="1" max="1" width="5.140625" style="1" customWidth="1"/>
    <col min="2" max="2" width="6.28515625" style="1" customWidth="1"/>
    <col min="3" max="3" width="10.42578125" style="1" customWidth="1"/>
    <col min="4" max="4" width="11.7109375" style="1" customWidth="1"/>
    <col min="5" max="5" width="11.140625" style="1" customWidth="1"/>
    <col min="6" max="6" width="7.85546875" style="1" customWidth="1"/>
    <col min="7" max="7" width="10.85546875" style="1" customWidth="1"/>
    <col min="8" max="8" width="10.5703125" customWidth="1"/>
    <col min="9" max="9" width="10.28515625" customWidth="1"/>
    <col min="10" max="10" width="12.85546875" customWidth="1"/>
    <col min="11" max="11" width="12.5703125" customWidth="1"/>
    <col min="12" max="12" width="13.85546875" customWidth="1"/>
    <col min="13" max="13" width="11.85546875" customWidth="1"/>
    <col min="14" max="14" width="11.7109375" customWidth="1"/>
    <col min="15" max="15" width="12.140625" customWidth="1"/>
    <col min="16" max="16" width="11" customWidth="1"/>
    <col min="17" max="17" width="13.140625" bestFit="1" customWidth="1"/>
  </cols>
  <sheetData>
    <row r="1" spans="1:17" s="21" customFormat="1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46" t="s">
        <v>22</v>
      </c>
      <c r="K1" s="38" t="s">
        <v>9</v>
      </c>
      <c r="L1" s="37"/>
      <c r="M1" s="37"/>
      <c r="N1" s="37"/>
      <c r="O1" s="37"/>
      <c r="P1" s="37"/>
    </row>
    <row r="2" spans="1:17" s="21" customFormat="1">
      <c r="A2" s="22" t="s">
        <v>0</v>
      </c>
      <c r="B2" s="22" t="s">
        <v>1</v>
      </c>
      <c r="C2" s="23" t="s">
        <v>2</v>
      </c>
      <c r="D2" s="23" t="s">
        <v>4</v>
      </c>
      <c r="E2" s="6" t="s">
        <v>5</v>
      </c>
      <c r="F2" s="24" t="s">
        <v>3</v>
      </c>
      <c r="G2" s="25" t="s">
        <v>21</v>
      </c>
      <c r="H2" s="26" t="s">
        <v>9</v>
      </c>
      <c r="I2" s="26" t="s">
        <v>12</v>
      </c>
      <c r="J2" s="47"/>
      <c r="K2" s="26" t="s">
        <v>10</v>
      </c>
      <c r="L2" s="27" t="s">
        <v>11</v>
      </c>
      <c r="M2" s="27" t="s">
        <v>13</v>
      </c>
      <c r="N2" s="28" t="s">
        <v>6</v>
      </c>
      <c r="O2" s="28" t="s">
        <v>7</v>
      </c>
      <c r="P2" s="28" t="s">
        <v>8</v>
      </c>
      <c r="Q2" s="21" t="s">
        <v>15</v>
      </c>
    </row>
    <row r="3" spans="1:17">
      <c r="A3" s="1">
        <v>23</v>
      </c>
      <c r="B3" s="1">
        <v>2015</v>
      </c>
      <c r="C3" s="11">
        <v>6786</v>
      </c>
      <c r="D3" s="11">
        <f>C3</f>
        <v>6786</v>
      </c>
      <c r="E3" s="12">
        <f>C3</f>
        <v>6786</v>
      </c>
      <c r="F3" s="4">
        <v>0.02</v>
      </c>
      <c r="G3" s="32">
        <f>E3*F3</f>
        <v>135.72</v>
      </c>
      <c r="H3" s="15">
        <v>1220</v>
      </c>
      <c r="I3" s="15">
        <v>200</v>
      </c>
      <c r="J3" s="15">
        <f>E3*0.001</f>
        <v>6.7860000000000005</v>
      </c>
      <c r="K3" s="15">
        <f>IF(E3=0,0,(I3+H3+J3))</f>
        <v>1426.7860000000001</v>
      </c>
      <c r="L3" s="19"/>
      <c r="M3" s="19"/>
      <c r="N3" s="16">
        <f t="shared" ref="N3:N39" si="0">K3+G3</f>
        <v>1562.5060000000001</v>
      </c>
      <c r="O3" s="16">
        <f>N3</f>
        <v>1562.5060000000001</v>
      </c>
      <c r="P3" s="9">
        <f t="shared" ref="P3:P44" si="1">N3/D3</f>
        <v>0.23025434718538168</v>
      </c>
    </row>
    <row r="4" spans="1:17">
      <c r="A4" s="1">
        <v>24</v>
      </c>
      <c r="B4" s="1">
        <v>2016</v>
      </c>
      <c r="C4" s="11">
        <f>C3+20</f>
        <v>6806</v>
      </c>
      <c r="D4" s="11">
        <f>C4+D3</f>
        <v>13592</v>
      </c>
      <c r="E4" s="12">
        <f>E3+C4+G3</f>
        <v>13727.72</v>
      </c>
      <c r="F4" s="5">
        <f>F3</f>
        <v>0.02</v>
      </c>
      <c r="G4" s="32">
        <f t="shared" ref="G4:G43" si="2">E4*F4</f>
        <v>274.55439999999999</v>
      </c>
      <c r="H4" s="15">
        <f>H3+30</f>
        <v>1250</v>
      </c>
      <c r="I4" s="15">
        <v>200</v>
      </c>
      <c r="J4" s="15">
        <f t="shared" ref="J4:J43" si="3">E4*0.001</f>
        <v>13.72772</v>
      </c>
      <c r="K4" s="15">
        <f t="shared" ref="K4:K43" si="4">IF(E4=0,0,(I4+H4+J4))</f>
        <v>1463.7277200000001</v>
      </c>
      <c r="L4" s="19"/>
      <c r="M4" s="19"/>
      <c r="N4" s="16">
        <f t="shared" si="0"/>
        <v>1738.2821200000001</v>
      </c>
      <c r="O4" s="16">
        <f>O3+N4</f>
        <v>3300.7881200000002</v>
      </c>
      <c r="P4" s="9">
        <f t="shared" si="1"/>
        <v>0.12789009123013537</v>
      </c>
    </row>
    <row r="5" spans="1:17">
      <c r="A5" s="1">
        <v>25</v>
      </c>
      <c r="B5" s="1">
        <v>2017</v>
      </c>
      <c r="C5" s="11">
        <f>C4+20</f>
        <v>6826</v>
      </c>
      <c r="D5" s="11">
        <f t="shared" ref="D5:D43" si="5">C5+D4</f>
        <v>20418</v>
      </c>
      <c r="E5" s="12">
        <f>E4+C5+G4</f>
        <v>20828.274400000002</v>
      </c>
      <c r="F5" s="5">
        <f t="shared" ref="F5:F43" si="6">F4</f>
        <v>0.02</v>
      </c>
      <c r="G5" s="32">
        <f t="shared" si="2"/>
        <v>416.56548800000007</v>
      </c>
      <c r="H5" s="15">
        <f>H4+30</f>
        <v>1280</v>
      </c>
      <c r="I5" s="15">
        <v>200</v>
      </c>
      <c r="J5" s="15">
        <f t="shared" si="3"/>
        <v>20.828274400000002</v>
      </c>
      <c r="K5" s="15">
        <f t="shared" si="4"/>
        <v>1500.8282744000001</v>
      </c>
      <c r="L5" s="19"/>
      <c r="M5" s="19"/>
      <c r="N5" s="16">
        <f t="shared" si="0"/>
        <v>1917.3937624</v>
      </c>
      <c r="O5" s="16">
        <f t="shared" ref="O5:O39" si="7">O4+N5</f>
        <v>5218.1818824000002</v>
      </c>
      <c r="P5" s="9">
        <f t="shared" si="1"/>
        <v>9.3907031168576752E-2</v>
      </c>
    </row>
    <row r="6" spans="1:17">
      <c r="A6" s="1">
        <v>26</v>
      </c>
      <c r="B6" s="1">
        <v>2018</v>
      </c>
      <c r="C6" s="11">
        <f t="shared" ref="C6:C33" si="8">C5+20</f>
        <v>6846</v>
      </c>
      <c r="D6" s="11">
        <f t="shared" si="5"/>
        <v>27264</v>
      </c>
      <c r="E6" s="12">
        <f t="shared" ref="E6:E40" si="9">E5+C6+G5</f>
        <v>28090.839888000002</v>
      </c>
      <c r="F6" s="5">
        <f t="shared" si="6"/>
        <v>0.02</v>
      </c>
      <c r="G6" s="32">
        <f t="shared" si="2"/>
        <v>561.8167977600001</v>
      </c>
      <c r="H6" s="15">
        <f t="shared" ref="H6:H10" si="10">H5+30</f>
        <v>1310</v>
      </c>
      <c r="I6" s="15">
        <v>200</v>
      </c>
      <c r="J6" s="15">
        <f t="shared" si="3"/>
        <v>28.090839888000001</v>
      </c>
      <c r="K6" s="15">
        <f t="shared" si="4"/>
        <v>1538.0908398879999</v>
      </c>
      <c r="L6" s="19"/>
      <c r="M6" s="19"/>
      <c r="N6" s="16">
        <f t="shared" si="0"/>
        <v>2099.9076376479998</v>
      </c>
      <c r="O6" s="16">
        <f t="shared" si="7"/>
        <v>7318.0895200479999</v>
      </c>
      <c r="P6" s="9">
        <f t="shared" si="1"/>
        <v>7.7021260183685436E-2</v>
      </c>
    </row>
    <row r="7" spans="1:17">
      <c r="A7" s="1">
        <v>27</v>
      </c>
      <c r="B7" s="1">
        <v>2019</v>
      </c>
      <c r="C7" s="11">
        <f t="shared" si="8"/>
        <v>6866</v>
      </c>
      <c r="D7" s="11">
        <f t="shared" si="5"/>
        <v>34130</v>
      </c>
      <c r="E7" s="12">
        <f t="shared" si="9"/>
        <v>35518.656685760005</v>
      </c>
      <c r="F7" s="5">
        <f t="shared" si="6"/>
        <v>0.02</v>
      </c>
      <c r="G7" s="32">
        <f t="shared" si="2"/>
        <v>710.37313371520008</v>
      </c>
      <c r="H7" s="15">
        <f t="shared" si="10"/>
        <v>1340</v>
      </c>
      <c r="I7" s="15">
        <v>200</v>
      </c>
      <c r="J7" s="15">
        <f t="shared" si="3"/>
        <v>35.518656685760007</v>
      </c>
      <c r="K7" s="15">
        <f t="shared" si="4"/>
        <v>1575.5186566857601</v>
      </c>
      <c r="L7" s="19"/>
      <c r="M7" s="19"/>
      <c r="N7" s="16">
        <f t="shared" si="0"/>
        <v>2285.8917904009604</v>
      </c>
      <c r="O7" s="16">
        <f t="shared" si="7"/>
        <v>9603.9813104489604</v>
      </c>
      <c r="P7" s="9">
        <f t="shared" si="1"/>
        <v>6.6976026674508068E-2</v>
      </c>
    </row>
    <row r="8" spans="1:17">
      <c r="A8" s="1">
        <v>28</v>
      </c>
      <c r="B8" s="1">
        <v>2020</v>
      </c>
      <c r="C8" s="11">
        <f t="shared" si="8"/>
        <v>6886</v>
      </c>
      <c r="D8" s="11">
        <f t="shared" si="5"/>
        <v>41016</v>
      </c>
      <c r="E8" s="12">
        <f t="shared" si="9"/>
        <v>43115.029819475203</v>
      </c>
      <c r="F8" s="5">
        <f t="shared" si="6"/>
        <v>0.02</v>
      </c>
      <c r="G8" s="32">
        <f t="shared" si="2"/>
        <v>862.30059638950411</v>
      </c>
      <c r="H8" s="15">
        <f t="shared" si="10"/>
        <v>1370</v>
      </c>
      <c r="I8" s="15">
        <v>200</v>
      </c>
      <c r="J8" s="15">
        <f t="shared" si="3"/>
        <v>43.115029819475204</v>
      </c>
      <c r="K8" s="15">
        <f t="shared" si="4"/>
        <v>1613.1150298194752</v>
      </c>
      <c r="L8" s="19"/>
      <c r="M8" s="19"/>
      <c r="N8" s="16">
        <f t="shared" si="0"/>
        <v>2475.4156262089791</v>
      </c>
      <c r="O8" s="16">
        <f t="shared" si="7"/>
        <v>12079.39693665794</v>
      </c>
      <c r="P8" s="9">
        <f t="shared" si="1"/>
        <v>6.0352438711941174E-2</v>
      </c>
    </row>
    <row r="9" spans="1:17">
      <c r="A9" s="1">
        <v>29</v>
      </c>
      <c r="B9" s="1">
        <v>2021</v>
      </c>
      <c r="C9" s="11">
        <f t="shared" si="8"/>
        <v>6906</v>
      </c>
      <c r="D9" s="11">
        <f t="shared" si="5"/>
        <v>47922</v>
      </c>
      <c r="E9" s="12">
        <f t="shared" si="9"/>
        <v>50883.330415864708</v>
      </c>
      <c r="F9" s="5">
        <f t="shared" si="6"/>
        <v>0.02</v>
      </c>
      <c r="G9" s="32">
        <f t="shared" si="2"/>
        <v>1017.6666083172942</v>
      </c>
      <c r="H9" s="15">
        <f t="shared" si="10"/>
        <v>1400</v>
      </c>
      <c r="I9" s="15">
        <v>200</v>
      </c>
      <c r="J9" s="15">
        <f t="shared" si="3"/>
        <v>50.883330415864712</v>
      </c>
      <c r="K9" s="15">
        <f t="shared" si="4"/>
        <v>1650.8833304158647</v>
      </c>
      <c r="L9" s="19"/>
      <c r="M9" s="19"/>
      <c r="N9" s="16">
        <f t="shared" si="0"/>
        <v>2668.5499387331588</v>
      </c>
      <c r="O9" s="16">
        <f t="shared" si="7"/>
        <v>14747.946875391099</v>
      </c>
      <c r="P9" s="9">
        <f t="shared" si="1"/>
        <v>5.5685278968598116E-2</v>
      </c>
    </row>
    <row r="10" spans="1:17">
      <c r="A10" s="1">
        <v>30</v>
      </c>
      <c r="B10" s="1">
        <v>2022</v>
      </c>
      <c r="C10" s="11">
        <f t="shared" si="8"/>
        <v>6926</v>
      </c>
      <c r="D10" s="11">
        <f t="shared" si="5"/>
        <v>54848</v>
      </c>
      <c r="E10" s="12">
        <f t="shared" si="9"/>
        <v>58826.997024182005</v>
      </c>
      <c r="F10" s="5">
        <f t="shared" si="6"/>
        <v>0.02</v>
      </c>
      <c r="G10" s="32">
        <f t="shared" si="2"/>
        <v>1176.5399404836401</v>
      </c>
      <c r="H10" s="15">
        <f t="shared" si="10"/>
        <v>1430</v>
      </c>
      <c r="I10" s="15">
        <v>200</v>
      </c>
      <c r="J10" s="15">
        <f t="shared" si="3"/>
        <v>58.826997024182006</v>
      </c>
      <c r="K10" s="15">
        <f t="shared" si="4"/>
        <v>1688.826997024182</v>
      </c>
      <c r="L10" s="19"/>
      <c r="M10" s="19"/>
      <c r="N10" s="16">
        <f t="shared" si="0"/>
        <v>2865.3669375078221</v>
      </c>
      <c r="O10" s="16">
        <f t="shared" si="7"/>
        <v>17613.313812898919</v>
      </c>
      <c r="P10" s="9">
        <f t="shared" si="1"/>
        <v>5.2241958458062683E-2</v>
      </c>
    </row>
    <row r="11" spans="1:17">
      <c r="A11" s="1">
        <v>31</v>
      </c>
      <c r="B11" s="1">
        <v>2023</v>
      </c>
      <c r="C11" s="11">
        <f t="shared" si="8"/>
        <v>6946</v>
      </c>
      <c r="D11" s="11">
        <f t="shared" si="5"/>
        <v>61794</v>
      </c>
      <c r="E11" s="12">
        <f t="shared" si="9"/>
        <v>66949.536964665633</v>
      </c>
      <c r="F11" s="5">
        <f t="shared" si="6"/>
        <v>0.02</v>
      </c>
      <c r="G11" s="32">
        <f t="shared" si="2"/>
        <v>1338.9907392933126</v>
      </c>
      <c r="H11" s="15">
        <f>H10+15</f>
        <v>1445</v>
      </c>
      <c r="I11" s="15"/>
      <c r="J11" s="15">
        <f t="shared" si="3"/>
        <v>66.94953696466564</v>
      </c>
      <c r="K11" s="15">
        <f t="shared" si="4"/>
        <v>1511.9495369646656</v>
      </c>
      <c r="L11" s="19"/>
      <c r="M11" s="19"/>
      <c r="N11" s="16">
        <f t="shared" si="0"/>
        <v>2850.9402762579784</v>
      </c>
      <c r="O11" s="16">
        <f t="shared" si="7"/>
        <v>20464.254089156897</v>
      </c>
      <c r="P11" s="9">
        <f t="shared" si="1"/>
        <v>4.6136198923163715E-2</v>
      </c>
    </row>
    <row r="12" spans="1:17">
      <c r="A12" s="1">
        <v>32</v>
      </c>
      <c r="B12" s="1">
        <v>2024</v>
      </c>
      <c r="C12" s="11">
        <f t="shared" si="8"/>
        <v>6966</v>
      </c>
      <c r="D12" s="11">
        <f t="shared" si="5"/>
        <v>68760</v>
      </c>
      <c r="E12" s="12">
        <f t="shared" si="9"/>
        <v>75254.527703958942</v>
      </c>
      <c r="F12" s="5">
        <f t="shared" si="6"/>
        <v>0.02</v>
      </c>
      <c r="G12" s="32">
        <f t="shared" si="2"/>
        <v>1505.0905540791789</v>
      </c>
      <c r="H12" s="15">
        <f>H11+15</f>
        <v>1460</v>
      </c>
      <c r="I12" s="15"/>
      <c r="J12" s="15">
        <f t="shared" si="3"/>
        <v>75.254527703958942</v>
      </c>
      <c r="K12" s="15">
        <f t="shared" si="4"/>
        <v>1535.254527703959</v>
      </c>
      <c r="L12" s="19"/>
      <c r="M12" s="19"/>
      <c r="N12" s="16">
        <f t="shared" si="0"/>
        <v>3040.3450817831381</v>
      </c>
      <c r="O12" s="16">
        <f t="shared" si="7"/>
        <v>23504.599170940033</v>
      </c>
      <c r="P12" s="9">
        <f t="shared" si="1"/>
        <v>4.4216769659440637E-2</v>
      </c>
    </row>
    <row r="13" spans="1:17">
      <c r="A13" s="1">
        <v>33</v>
      </c>
      <c r="B13" s="1">
        <v>2025</v>
      </c>
      <c r="C13" s="11">
        <f t="shared" si="8"/>
        <v>6986</v>
      </c>
      <c r="D13" s="11">
        <f t="shared" si="5"/>
        <v>75746</v>
      </c>
      <c r="E13" s="12">
        <f t="shared" si="9"/>
        <v>83745.618258038114</v>
      </c>
      <c r="F13" s="5">
        <f t="shared" si="6"/>
        <v>0.02</v>
      </c>
      <c r="G13" s="32">
        <f t="shared" si="2"/>
        <v>1674.9123651607624</v>
      </c>
      <c r="H13" s="15">
        <f t="shared" ref="H13:H43" si="11">H12+15</f>
        <v>1475</v>
      </c>
      <c r="I13" s="15"/>
      <c r="J13" s="15">
        <f t="shared" si="3"/>
        <v>83.745618258038121</v>
      </c>
      <c r="K13" s="15">
        <f t="shared" si="4"/>
        <v>1558.7456182580381</v>
      </c>
      <c r="L13" s="19"/>
      <c r="M13" s="19"/>
      <c r="N13" s="16">
        <f t="shared" si="0"/>
        <v>3233.6579834188005</v>
      </c>
      <c r="O13" s="16">
        <f t="shared" si="7"/>
        <v>26738.257154358835</v>
      </c>
      <c r="P13" s="9">
        <f t="shared" si="1"/>
        <v>4.2690808536672571E-2</v>
      </c>
    </row>
    <row r="14" spans="1:17">
      <c r="A14" s="1">
        <v>34</v>
      </c>
      <c r="B14" s="1">
        <v>2026</v>
      </c>
      <c r="C14" s="11">
        <f t="shared" si="8"/>
        <v>7006</v>
      </c>
      <c r="D14" s="11">
        <f t="shared" si="5"/>
        <v>82752</v>
      </c>
      <c r="E14" s="12">
        <f t="shared" si="9"/>
        <v>92426.53062319888</v>
      </c>
      <c r="F14" s="5">
        <f t="shared" si="6"/>
        <v>0.02</v>
      </c>
      <c r="G14" s="32">
        <f t="shared" si="2"/>
        <v>1848.5306124639776</v>
      </c>
      <c r="H14" s="15">
        <f t="shared" si="11"/>
        <v>1490</v>
      </c>
      <c r="I14" s="15"/>
      <c r="J14" s="15">
        <f t="shared" si="3"/>
        <v>92.426530623198886</v>
      </c>
      <c r="K14" s="15">
        <f t="shared" si="4"/>
        <v>1582.4265306231989</v>
      </c>
      <c r="L14" s="19"/>
      <c r="M14" s="19"/>
      <c r="N14" s="16">
        <f t="shared" si="0"/>
        <v>3430.9571430871765</v>
      </c>
      <c r="O14" s="16">
        <f t="shared" si="7"/>
        <v>30169.214297446011</v>
      </c>
      <c r="P14" s="9">
        <f t="shared" si="1"/>
        <v>4.1460715669556947E-2</v>
      </c>
    </row>
    <row r="15" spans="1:17">
      <c r="A15" s="1">
        <v>35</v>
      </c>
      <c r="B15" s="1">
        <v>2027</v>
      </c>
      <c r="C15" s="11">
        <f t="shared" si="8"/>
        <v>7026</v>
      </c>
      <c r="D15" s="11">
        <f t="shared" si="5"/>
        <v>89778</v>
      </c>
      <c r="E15" s="12">
        <f t="shared" si="9"/>
        <v>101301.06123566286</v>
      </c>
      <c r="F15" s="5">
        <f t="shared" si="6"/>
        <v>0.02</v>
      </c>
      <c r="G15" s="32">
        <f t="shared" si="2"/>
        <v>2026.0212247132572</v>
      </c>
      <c r="H15" s="15">
        <f t="shared" si="11"/>
        <v>1505</v>
      </c>
      <c r="I15" s="15"/>
      <c r="J15" s="15">
        <f t="shared" si="3"/>
        <v>101.30106123566286</v>
      </c>
      <c r="K15" s="15">
        <f t="shared" si="4"/>
        <v>1606.3010612356629</v>
      </c>
      <c r="L15" s="19"/>
      <c r="M15" s="19"/>
      <c r="N15" s="16">
        <f t="shared" si="0"/>
        <v>3632.3222859489201</v>
      </c>
      <c r="O15" s="16">
        <f t="shared" si="7"/>
        <v>33801.536583394933</v>
      </c>
      <c r="P15" s="9">
        <f t="shared" si="1"/>
        <v>4.0458935217413179E-2</v>
      </c>
    </row>
    <row r="16" spans="1:17">
      <c r="A16" s="1">
        <v>36</v>
      </c>
      <c r="B16" s="1">
        <v>2028</v>
      </c>
      <c r="C16" s="11">
        <f t="shared" si="8"/>
        <v>7046</v>
      </c>
      <c r="D16" s="11">
        <f t="shared" si="5"/>
        <v>96824</v>
      </c>
      <c r="E16" s="12">
        <f t="shared" si="9"/>
        <v>110373.08246037611</v>
      </c>
      <c r="F16" s="5">
        <f t="shared" si="6"/>
        <v>0.02</v>
      </c>
      <c r="G16" s="32">
        <f t="shared" si="2"/>
        <v>2207.4616492075224</v>
      </c>
      <c r="H16" s="15">
        <f t="shared" si="11"/>
        <v>1520</v>
      </c>
      <c r="I16" s="15"/>
      <c r="J16" s="15">
        <f t="shared" si="3"/>
        <v>110.37308246037611</v>
      </c>
      <c r="K16" s="15">
        <f t="shared" si="4"/>
        <v>1630.3730824603761</v>
      </c>
      <c r="L16" s="19"/>
      <c r="M16" s="19"/>
      <c r="N16" s="16">
        <f t="shared" si="0"/>
        <v>3837.8347316678983</v>
      </c>
      <c r="O16" s="16">
        <f t="shared" si="7"/>
        <v>37639.371315062832</v>
      </c>
      <c r="P16" s="9">
        <f t="shared" si="1"/>
        <v>3.9637225601791892E-2</v>
      </c>
    </row>
    <row r="17" spans="1:16">
      <c r="A17" s="1">
        <v>37</v>
      </c>
      <c r="B17" s="1">
        <v>2029</v>
      </c>
      <c r="C17" s="11">
        <f t="shared" si="8"/>
        <v>7066</v>
      </c>
      <c r="D17" s="11">
        <f t="shared" si="5"/>
        <v>103890</v>
      </c>
      <c r="E17" s="12">
        <f t="shared" si="9"/>
        <v>119646.54410958364</v>
      </c>
      <c r="F17" s="5">
        <f t="shared" si="6"/>
        <v>0.02</v>
      </c>
      <c r="G17" s="32">
        <f t="shared" si="2"/>
        <v>2392.9308821916729</v>
      </c>
      <c r="H17" s="15">
        <f t="shared" si="11"/>
        <v>1535</v>
      </c>
      <c r="I17" s="15"/>
      <c r="J17" s="15">
        <f t="shared" si="3"/>
        <v>119.64654410958364</v>
      </c>
      <c r="K17" s="15">
        <f t="shared" si="4"/>
        <v>1654.6465441095836</v>
      </c>
      <c r="L17" s="19"/>
      <c r="M17" s="19"/>
      <c r="N17" s="16">
        <f t="shared" si="0"/>
        <v>4047.5774263012563</v>
      </c>
      <c r="O17" s="16">
        <f t="shared" si="7"/>
        <v>41686.948741364089</v>
      </c>
      <c r="P17" s="9">
        <f t="shared" si="1"/>
        <v>3.8960221641171008E-2</v>
      </c>
    </row>
    <row r="18" spans="1:16">
      <c r="A18" s="1">
        <v>38</v>
      </c>
      <c r="B18" s="1">
        <v>2030</v>
      </c>
      <c r="C18" s="11">
        <f t="shared" si="8"/>
        <v>7086</v>
      </c>
      <c r="D18" s="11">
        <f t="shared" si="5"/>
        <v>110976</v>
      </c>
      <c r="E18" s="12">
        <f t="shared" si="9"/>
        <v>129125.47499177532</v>
      </c>
      <c r="F18" s="5">
        <f t="shared" si="6"/>
        <v>0.02</v>
      </c>
      <c r="G18" s="32">
        <f t="shared" si="2"/>
        <v>2582.5094998355066</v>
      </c>
      <c r="H18" s="15">
        <f t="shared" si="11"/>
        <v>1550</v>
      </c>
      <c r="I18" s="15"/>
      <c r="J18" s="15">
        <f t="shared" si="3"/>
        <v>129.12547499177532</v>
      </c>
      <c r="K18" s="15">
        <f t="shared" si="4"/>
        <v>1679.1254749917753</v>
      </c>
      <c r="L18" s="19"/>
      <c r="M18" s="19"/>
      <c r="N18" s="16">
        <f t="shared" si="0"/>
        <v>4261.6349748272823</v>
      </c>
      <c r="O18" s="16">
        <f t="shared" si="7"/>
        <v>45948.583716191373</v>
      </c>
      <c r="P18" s="9">
        <f t="shared" si="1"/>
        <v>3.8401410889086669E-2</v>
      </c>
    </row>
    <row r="19" spans="1:16">
      <c r="A19" s="1">
        <v>39</v>
      </c>
      <c r="B19" s="1">
        <v>2031</v>
      </c>
      <c r="C19" s="11">
        <f t="shared" si="8"/>
        <v>7106</v>
      </c>
      <c r="D19" s="11">
        <f t="shared" si="5"/>
        <v>118082</v>
      </c>
      <c r="E19" s="12">
        <f t="shared" si="9"/>
        <v>138813.98449161084</v>
      </c>
      <c r="F19" s="5">
        <f t="shared" si="6"/>
        <v>0.02</v>
      </c>
      <c r="G19" s="32">
        <f t="shared" si="2"/>
        <v>2776.2796898322167</v>
      </c>
      <c r="H19" s="15">
        <f t="shared" si="11"/>
        <v>1565</v>
      </c>
      <c r="I19" s="15"/>
      <c r="J19" s="15">
        <f t="shared" si="3"/>
        <v>138.81398449161085</v>
      </c>
      <c r="K19" s="15">
        <f t="shared" si="4"/>
        <v>1703.8139844916109</v>
      </c>
      <c r="L19" s="19"/>
      <c r="M19" s="19"/>
      <c r="N19" s="16">
        <f t="shared" si="0"/>
        <v>4480.0936743238271</v>
      </c>
      <c r="O19" s="16">
        <f t="shared" si="7"/>
        <v>50428.6773905152</v>
      </c>
      <c r="P19" s="9">
        <f t="shared" si="1"/>
        <v>3.7940530092002399E-2</v>
      </c>
    </row>
    <row r="20" spans="1:16">
      <c r="A20" s="1">
        <v>40</v>
      </c>
      <c r="B20" s="1">
        <v>2032</v>
      </c>
      <c r="C20" s="11">
        <f t="shared" si="8"/>
        <v>7126</v>
      </c>
      <c r="D20" s="11">
        <f t="shared" si="5"/>
        <v>125208</v>
      </c>
      <c r="E20" s="12">
        <f t="shared" si="9"/>
        <v>148716.26418144305</v>
      </c>
      <c r="F20" s="5">
        <f t="shared" si="6"/>
        <v>0.02</v>
      </c>
      <c r="G20" s="32">
        <f t="shared" si="2"/>
        <v>2974.3252836288611</v>
      </c>
      <c r="H20" s="15">
        <f t="shared" si="11"/>
        <v>1580</v>
      </c>
      <c r="I20" s="15"/>
      <c r="J20" s="15">
        <f t="shared" si="3"/>
        <v>148.71626418144305</v>
      </c>
      <c r="K20" s="15">
        <f t="shared" si="4"/>
        <v>1728.716264181443</v>
      </c>
      <c r="L20" s="19"/>
      <c r="M20" s="19"/>
      <c r="N20" s="16">
        <f t="shared" si="0"/>
        <v>4703.0415478103041</v>
      </c>
      <c r="O20" s="16">
        <f t="shared" si="7"/>
        <v>55131.718938325503</v>
      </c>
      <c r="P20" s="9">
        <f t="shared" si="1"/>
        <v>3.7561829498197433E-2</v>
      </c>
    </row>
    <row r="21" spans="1:16">
      <c r="A21" s="1">
        <v>41</v>
      </c>
      <c r="B21" s="1">
        <v>2033</v>
      </c>
      <c r="C21" s="11">
        <f t="shared" si="8"/>
        <v>7146</v>
      </c>
      <c r="D21" s="11">
        <f t="shared" si="5"/>
        <v>132354</v>
      </c>
      <c r="E21" s="12">
        <f t="shared" si="9"/>
        <v>158836.58946507191</v>
      </c>
      <c r="F21" s="5">
        <f t="shared" si="6"/>
        <v>0.02</v>
      </c>
      <c r="G21" s="32">
        <f t="shared" si="2"/>
        <v>3176.7317893014383</v>
      </c>
      <c r="H21" s="15">
        <f t="shared" si="11"/>
        <v>1595</v>
      </c>
      <c r="I21" s="15"/>
      <c r="J21" s="15">
        <f t="shared" si="3"/>
        <v>158.83658946507191</v>
      </c>
      <c r="K21" s="15">
        <f t="shared" si="4"/>
        <v>1753.8365894650719</v>
      </c>
      <c r="L21" s="19"/>
      <c r="M21" s="19"/>
      <c r="N21" s="16">
        <f t="shared" si="0"/>
        <v>4930.5683787665102</v>
      </c>
      <c r="O21" s="16">
        <f t="shared" si="7"/>
        <v>60062.287317092014</v>
      </c>
      <c r="P21" s="9">
        <f t="shared" si="1"/>
        <v>3.725288528315359E-2</v>
      </c>
    </row>
    <row r="22" spans="1:16">
      <c r="A22" s="1">
        <v>42</v>
      </c>
      <c r="B22" s="1">
        <v>2034</v>
      </c>
      <c r="C22" s="11">
        <f t="shared" si="8"/>
        <v>7166</v>
      </c>
      <c r="D22" s="11">
        <f t="shared" si="5"/>
        <v>139520</v>
      </c>
      <c r="E22" s="12">
        <f t="shared" si="9"/>
        <v>169179.32125437335</v>
      </c>
      <c r="F22" s="5">
        <f t="shared" si="6"/>
        <v>0.02</v>
      </c>
      <c r="G22" s="32">
        <f t="shared" si="2"/>
        <v>3383.586425087467</v>
      </c>
      <c r="H22" s="15">
        <f t="shared" si="11"/>
        <v>1610</v>
      </c>
      <c r="I22" s="15"/>
      <c r="J22" s="15">
        <f t="shared" si="3"/>
        <v>169.17932125437335</v>
      </c>
      <c r="K22" s="15">
        <f t="shared" si="4"/>
        <v>1779.1793212543735</v>
      </c>
      <c r="L22" s="19"/>
      <c r="M22" s="19"/>
      <c r="N22" s="16">
        <f t="shared" si="0"/>
        <v>5162.76574634184</v>
      </c>
      <c r="O22" s="16">
        <f t="shared" si="7"/>
        <v>65225.05306343385</v>
      </c>
      <c r="P22" s="9">
        <f t="shared" si="1"/>
        <v>3.7003768250729929E-2</v>
      </c>
    </row>
    <row r="23" spans="1:16">
      <c r="A23" s="1">
        <v>43</v>
      </c>
      <c r="B23" s="1">
        <v>2035</v>
      </c>
      <c r="C23" s="11">
        <f t="shared" si="8"/>
        <v>7186</v>
      </c>
      <c r="D23" s="11">
        <f t="shared" si="5"/>
        <v>146706</v>
      </c>
      <c r="E23" s="12">
        <f t="shared" si="9"/>
        <v>179748.90767946083</v>
      </c>
      <c r="F23" s="5">
        <f t="shared" si="6"/>
        <v>0.02</v>
      </c>
      <c r="G23" s="32">
        <f t="shared" si="2"/>
        <v>3594.9781535892166</v>
      </c>
      <c r="H23" s="15">
        <f t="shared" si="11"/>
        <v>1625</v>
      </c>
      <c r="I23" s="15"/>
      <c r="J23" s="15">
        <f t="shared" si="3"/>
        <v>179.74890767946084</v>
      </c>
      <c r="K23" s="15">
        <f t="shared" si="4"/>
        <v>1804.7489076794609</v>
      </c>
      <c r="L23" s="19"/>
      <c r="M23" s="19"/>
      <c r="N23" s="16">
        <f t="shared" si="0"/>
        <v>5399.7270612686771</v>
      </c>
      <c r="O23" s="16">
        <f t="shared" si="7"/>
        <v>70624.78012470252</v>
      </c>
      <c r="P23" s="9">
        <f t="shared" si="1"/>
        <v>3.6806450051590778E-2</v>
      </c>
    </row>
    <row r="24" spans="1:16">
      <c r="A24" s="1">
        <v>44</v>
      </c>
      <c r="B24" s="1">
        <v>2036</v>
      </c>
      <c r="C24" s="11">
        <f t="shared" si="8"/>
        <v>7206</v>
      </c>
      <c r="D24" s="11">
        <f t="shared" si="5"/>
        <v>153912</v>
      </c>
      <c r="E24" s="12">
        <f t="shared" si="9"/>
        <v>190549.88583305004</v>
      </c>
      <c r="F24" s="5">
        <f t="shared" si="6"/>
        <v>0.02</v>
      </c>
      <c r="G24" s="32">
        <f t="shared" si="2"/>
        <v>3810.9977166610006</v>
      </c>
      <c r="H24" s="15">
        <f t="shared" si="11"/>
        <v>1640</v>
      </c>
      <c r="I24" s="15"/>
      <c r="J24" s="15">
        <f t="shared" si="3"/>
        <v>190.54988583305004</v>
      </c>
      <c r="K24" s="15">
        <f t="shared" si="4"/>
        <v>1830.54988583305</v>
      </c>
      <c r="L24" s="19"/>
      <c r="M24" s="19"/>
      <c r="N24" s="16">
        <f t="shared" si="0"/>
        <v>5641.5476024940508</v>
      </c>
      <c r="O24" s="16">
        <f t="shared" si="7"/>
        <v>76266.327727196564</v>
      </c>
      <c r="P24" s="9">
        <f t="shared" si="1"/>
        <v>3.6654371345275549E-2</v>
      </c>
    </row>
    <row r="25" spans="1:16">
      <c r="A25" s="1">
        <v>45</v>
      </c>
      <c r="B25" s="1">
        <v>2037</v>
      </c>
      <c r="C25" s="11">
        <f t="shared" si="8"/>
        <v>7226</v>
      </c>
      <c r="D25" s="11">
        <f t="shared" si="5"/>
        <v>161138</v>
      </c>
      <c r="E25" s="12">
        <f t="shared" si="9"/>
        <v>201586.88354971103</v>
      </c>
      <c r="F25" s="5">
        <f t="shared" si="6"/>
        <v>0.02</v>
      </c>
      <c r="G25" s="32">
        <f t="shared" si="2"/>
        <v>4031.7376709942205</v>
      </c>
      <c r="H25" s="15">
        <f t="shared" si="11"/>
        <v>1655</v>
      </c>
      <c r="I25" s="15"/>
      <c r="J25" s="15">
        <f t="shared" si="3"/>
        <v>201.58688354971102</v>
      </c>
      <c r="K25" s="15">
        <f t="shared" si="4"/>
        <v>1856.586883549711</v>
      </c>
      <c r="L25" s="19"/>
      <c r="M25" s="19"/>
      <c r="N25" s="16">
        <f t="shared" si="0"/>
        <v>5888.3245545439313</v>
      </c>
      <c r="O25" s="16">
        <f t="shared" si="7"/>
        <v>82154.652281740491</v>
      </c>
      <c r="P25" s="9">
        <f t="shared" si="1"/>
        <v>3.6542122618773543E-2</v>
      </c>
    </row>
    <row r="26" spans="1:16">
      <c r="A26" s="1">
        <v>46</v>
      </c>
      <c r="B26" s="1">
        <v>2038</v>
      </c>
      <c r="C26" s="11">
        <f t="shared" si="8"/>
        <v>7246</v>
      </c>
      <c r="D26" s="11">
        <f t="shared" si="5"/>
        <v>168384</v>
      </c>
      <c r="E26" s="12">
        <f t="shared" si="9"/>
        <v>212864.62122070524</v>
      </c>
      <c r="F26" s="5">
        <f t="shared" si="6"/>
        <v>0.02</v>
      </c>
      <c r="G26" s="32">
        <f t="shared" si="2"/>
        <v>4257.292424414105</v>
      </c>
      <c r="H26" s="15">
        <f t="shared" si="11"/>
        <v>1670</v>
      </c>
      <c r="I26" s="15"/>
      <c r="J26" s="15">
        <f t="shared" si="3"/>
        <v>212.86462122070526</v>
      </c>
      <c r="K26" s="15">
        <f t="shared" si="4"/>
        <v>1882.8646212207052</v>
      </c>
      <c r="L26" s="19"/>
      <c r="M26" s="19"/>
      <c r="N26" s="16">
        <f t="shared" si="0"/>
        <v>6140.1570456348099</v>
      </c>
      <c r="O26" s="16">
        <f t="shared" si="7"/>
        <v>88294.809327375304</v>
      </c>
      <c r="P26" s="9">
        <f t="shared" si="1"/>
        <v>3.6465204803513458E-2</v>
      </c>
    </row>
    <row r="27" spans="1:16">
      <c r="A27" s="1">
        <v>47</v>
      </c>
      <c r="B27" s="1">
        <v>2039</v>
      </c>
      <c r="C27" s="11">
        <f t="shared" si="8"/>
        <v>7266</v>
      </c>
      <c r="D27" s="11">
        <f t="shared" si="5"/>
        <v>175650</v>
      </c>
      <c r="E27" s="12">
        <f t="shared" si="9"/>
        <v>224387.91364511935</v>
      </c>
      <c r="F27" s="5">
        <f t="shared" si="6"/>
        <v>0.02</v>
      </c>
      <c r="G27" s="32">
        <f t="shared" si="2"/>
        <v>4487.758272902387</v>
      </c>
      <c r="H27" s="15">
        <f t="shared" si="11"/>
        <v>1685</v>
      </c>
      <c r="I27" s="15"/>
      <c r="J27" s="15">
        <f t="shared" si="3"/>
        <v>224.38791364511934</v>
      </c>
      <c r="K27" s="15">
        <f t="shared" si="4"/>
        <v>1909.3879136451194</v>
      </c>
      <c r="L27" s="19"/>
      <c r="M27" s="19"/>
      <c r="N27" s="16">
        <f t="shared" si="0"/>
        <v>6397.1461865475067</v>
      </c>
      <c r="O27" s="16">
        <f t="shared" si="7"/>
        <v>94691.955513922818</v>
      </c>
      <c r="P27" s="9">
        <f t="shared" si="1"/>
        <v>3.6419847347267331E-2</v>
      </c>
    </row>
    <row r="28" spans="1:16">
      <c r="A28" s="1">
        <v>48</v>
      </c>
      <c r="B28" s="1">
        <v>2040</v>
      </c>
      <c r="C28" s="11">
        <f t="shared" si="8"/>
        <v>7286</v>
      </c>
      <c r="D28" s="11">
        <f t="shared" si="5"/>
        <v>182936</v>
      </c>
      <c r="E28" s="12">
        <f t="shared" si="9"/>
        <v>236161.67191802175</v>
      </c>
      <c r="F28" s="5">
        <f t="shared" si="6"/>
        <v>0.02</v>
      </c>
      <c r="G28" s="32">
        <f t="shared" si="2"/>
        <v>4723.2334383604348</v>
      </c>
      <c r="H28" s="15">
        <f t="shared" si="11"/>
        <v>1700</v>
      </c>
      <c r="I28" s="15"/>
      <c r="J28" s="15">
        <f t="shared" si="3"/>
        <v>236.16167191802174</v>
      </c>
      <c r="K28" s="15">
        <f t="shared" si="4"/>
        <v>1936.1616719180217</v>
      </c>
      <c r="L28" s="19"/>
      <c r="M28" s="19"/>
      <c r="N28" s="16">
        <f t="shared" si="0"/>
        <v>6659.3951102784567</v>
      </c>
      <c r="O28" s="16">
        <f t="shared" si="7"/>
        <v>101351.35062420128</v>
      </c>
      <c r="P28" s="9">
        <f t="shared" si="1"/>
        <v>3.6402868272392842E-2</v>
      </c>
    </row>
    <row r="29" spans="1:16">
      <c r="A29" s="1">
        <v>49</v>
      </c>
      <c r="B29" s="1">
        <v>2041</v>
      </c>
      <c r="C29" s="11">
        <f t="shared" si="8"/>
        <v>7306</v>
      </c>
      <c r="D29" s="11">
        <f t="shared" si="5"/>
        <v>190242</v>
      </c>
      <c r="E29" s="12">
        <f t="shared" si="9"/>
        <v>248190.90535638219</v>
      </c>
      <c r="F29" s="5">
        <f t="shared" si="6"/>
        <v>0.02</v>
      </c>
      <c r="G29" s="32">
        <f t="shared" si="2"/>
        <v>4963.818107127644</v>
      </c>
      <c r="H29" s="15">
        <f t="shared" si="11"/>
        <v>1715</v>
      </c>
      <c r="I29" s="15"/>
      <c r="J29" s="15">
        <f t="shared" si="3"/>
        <v>248.19090535638219</v>
      </c>
      <c r="K29" s="15">
        <f t="shared" si="4"/>
        <v>1963.1909053563822</v>
      </c>
      <c r="L29" s="19"/>
      <c r="M29" s="19"/>
      <c r="N29" s="16">
        <f t="shared" si="0"/>
        <v>6927.0090124840262</v>
      </c>
      <c r="O29" s="16">
        <f>O28+N29</f>
        <v>108278.3596366853</v>
      </c>
      <c r="P29" s="9">
        <f t="shared" si="1"/>
        <v>3.6411565335120667E-2</v>
      </c>
    </row>
    <row r="30" spans="1:16">
      <c r="A30" s="1">
        <v>50</v>
      </c>
      <c r="B30" s="1">
        <v>2042</v>
      </c>
      <c r="C30" s="11">
        <f t="shared" si="8"/>
        <v>7326</v>
      </c>
      <c r="D30" s="11">
        <f t="shared" si="5"/>
        <v>197568</v>
      </c>
      <c r="E30" s="12">
        <f t="shared" si="9"/>
        <v>260480.72346350984</v>
      </c>
      <c r="F30" s="5">
        <f t="shared" si="6"/>
        <v>0.02</v>
      </c>
      <c r="G30" s="32">
        <f t="shared" si="2"/>
        <v>5209.6144692701973</v>
      </c>
      <c r="H30" s="15">
        <f t="shared" si="11"/>
        <v>1730</v>
      </c>
      <c r="I30" s="15"/>
      <c r="J30" s="15">
        <f t="shared" si="3"/>
        <v>260.48072346350983</v>
      </c>
      <c r="K30" s="15">
        <f t="shared" si="4"/>
        <v>1990.4807234635098</v>
      </c>
      <c r="L30" s="19"/>
      <c r="M30" s="19"/>
      <c r="N30" s="16">
        <f t="shared" si="0"/>
        <v>7200.0951927337073</v>
      </c>
      <c r="O30" s="16">
        <f t="shared" si="7"/>
        <v>115478.454829419</v>
      </c>
      <c r="P30" s="9">
        <f t="shared" si="1"/>
        <v>3.6443630510678386E-2</v>
      </c>
    </row>
    <row r="31" spans="1:16">
      <c r="A31" s="1">
        <v>51</v>
      </c>
      <c r="B31" s="1">
        <v>2043</v>
      </c>
      <c r="C31" s="11">
        <f t="shared" si="8"/>
        <v>7346</v>
      </c>
      <c r="D31" s="11">
        <f t="shared" si="5"/>
        <v>204914</v>
      </c>
      <c r="E31" s="12">
        <f t="shared" si="9"/>
        <v>273036.33793278004</v>
      </c>
      <c r="F31" s="5">
        <f t="shared" si="6"/>
        <v>0.02</v>
      </c>
      <c r="G31" s="32">
        <f t="shared" si="2"/>
        <v>5460.7267586556009</v>
      </c>
      <c r="H31" s="15">
        <f t="shared" si="11"/>
        <v>1745</v>
      </c>
      <c r="I31" s="15"/>
      <c r="J31" s="15">
        <f t="shared" si="3"/>
        <v>273.03633793278004</v>
      </c>
      <c r="K31" s="15">
        <f t="shared" si="4"/>
        <v>2018.03633793278</v>
      </c>
      <c r="L31" s="19"/>
      <c r="M31" s="19"/>
      <c r="N31" s="16">
        <f t="shared" si="0"/>
        <v>7478.7630965883809</v>
      </c>
      <c r="O31" s="16">
        <f t="shared" si="7"/>
        <v>122957.21792600739</v>
      </c>
      <c r="P31" s="9">
        <f t="shared" si="1"/>
        <v>3.6497082173928483E-2</v>
      </c>
    </row>
    <row r="32" spans="1:16">
      <c r="A32" s="1">
        <v>52</v>
      </c>
      <c r="B32" s="1">
        <v>2044</v>
      </c>
      <c r="C32" s="11">
        <f t="shared" si="8"/>
        <v>7366</v>
      </c>
      <c r="D32" s="11">
        <f t="shared" si="5"/>
        <v>212280</v>
      </c>
      <c r="E32" s="12">
        <f t="shared" si="9"/>
        <v>285863.06469143566</v>
      </c>
      <c r="F32" s="5">
        <f t="shared" si="6"/>
        <v>0.02</v>
      </c>
      <c r="G32" s="32">
        <f t="shared" si="2"/>
        <v>5717.261293828713</v>
      </c>
      <c r="H32" s="15">
        <f t="shared" si="11"/>
        <v>1760</v>
      </c>
      <c r="I32" s="15"/>
      <c r="J32" s="15">
        <f t="shared" si="3"/>
        <v>285.86306469143568</v>
      </c>
      <c r="K32" s="15">
        <f t="shared" si="4"/>
        <v>2045.8630646914357</v>
      </c>
      <c r="L32" s="19"/>
      <c r="M32" s="19"/>
      <c r="N32" s="16">
        <f t="shared" si="0"/>
        <v>7763.1243585201482</v>
      </c>
      <c r="O32" s="16">
        <f t="shared" si="7"/>
        <v>130720.34228452753</v>
      </c>
      <c r="P32" s="9">
        <f t="shared" si="1"/>
        <v>3.6570210846618371E-2</v>
      </c>
    </row>
    <row r="33" spans="1:17">
      <c r="A33" s="1">
        <v>53</v>
      </c>
      <c r="B33" s="1">
        <v>2045</v>
      </c>
      <c r="C33" s="11">
        <f t="shared" si="8"/>
        <v>7386</v>
      </c>
      <c r="D33" s="11">
        <f t="shared" si="5"/>
        <v>219666</v>
      </c>
      <c r="E33" s="12">
        <f t="shared" si="9"/>
        <v>298966.32598526438</v>
      </c>
      <c r="F33" s="5">
        <f t="shared" si="6"/>
        <v>0.02</v>
      </c>
      <c r="G33" s="32">
        <f t="shared" si="2"/>
        <v>5979.3265197052879</v>
      </c>
      <c r="H33" s="15">
        <f t="shared" si="11"/>
        <v>1775</v>
      </c>
      <c r="I33" s="15"/>
      <c r="J33" s="15">
        <f t="shared" si="3"/>
        <v>298.9663259852644</v>
      </c>
      <c r="K33" s="15">
        <f t="shared" si="4"/>
        <v>2073.9663259852646</v>
      </c>
      <c r="L33" s="19"/>
      <c r="M33" s="19"/>
      <c r="N33" s="16">
        <f t="shared" si="0"/>
        <v>8053.292845690552</v>
      </c>
      <c r="O33" s="16">
        <f t="shared" si="7"/>
        <v>138773.63513021808</v>
      </c>
      <c r="P33" s="9">
        <f t="shared" si="1"/>
        <v>3.6661535447864269E-2</v>
      </c>
    </row>
    <row r="34" spans="1:17">
      <c r="A34" s="1">
        <v>54</v>
      </c>
      <c r="B34" s="1">
        <v>2046</v>
      </c>
      <c r="C34" s="11">
        <f>C33+20</f>
        <v>7406</v>
      </c>
      <c r="D34" s="11">
        <f t="shared" si="5"/>
        <v>227072</v>
      </c>
      <c r="E34" s="12">
        <f t="shared" si="9"/>
        <v>312351.65250496968</v>
      </c>
      <c r="F34" s="5">
        <f t="shared" si="6"/>
        <v>0.02</v>
      </c>
      <c r="G34" s="32">
        <f t="shared" si="2"/>
        <v>6247.0330500993941</v>
      </c>
      <c r="H34" s="15">
        <f t="shared" si="11"/>
        <v>1790</v>
      </c>
      <c r="I34" s="15"/>
      <c r="J34" s="15">
        <f t="shared" si="3"/>
        <v>312.35165250496971</v>
      </c>
      <c r="K34" s="15">
        <f t="shared" si="4"/>
        <v>2102.3516525049699</v>
      </c>
      <c r="L34" s="19"/>
      <c r="M34" s="19"/>
      <c r="N34" s="16">
        <f t="shared" si="0"/>
        <v>8349.3847026043641</v>
      </c>
      <c r="O34" s="16">
        <f t="shared" si="7"/>
        <v>147123.01983282244</v>
      </c>
      <c r="P34" s="9">
        <f t="shared" si="1"/>
        <v>3.6769767750336302E-2</v>
      </c>
    </row>
    <row r="35" spans="1:17">
      <c r="A35" s="1">
        <v>55</v>
      </c>
      <c r="B35" s="1">
        <v>2047</v>
      </c>
      <c r="C35" s="11">
        <f>C34+20</f>
        <v>7426</v>
      </c>
      <c r="D35" s="11">
        <f t="shared" si="5"/>
        <v>234498</v>
      </c>
      <c r="E35" s="12">
        <f t="shared" si="9"/>
        <v>326024.68555506907</v>
      </c>
      <c r="F35" s="5">
        <f t="shared" si="6"/>
        <v>0.02</v>
      </c>
      <c r="G35" s="32">
        <f t="shared" si="2"/>
        <v>6520.4937111013815</v>
      </c>
      <c r="H35" s="15">
        <f t="shared" si="11"/>
        <v>1805</v>
      </c>
      <c r="I35" s="15"/>
      <c r="J35" s="15">
        <f t="shared" si="3"/>
        <v>326.02468555506908</v>
      </c>
      <c r="K35" s="15">
        <f t="shared" si="4"/>
        <v>2131.024685555069</v>
      </c>
      <c r="L35" s="19"/>
      <c r="M35" s="19"/>
      <c r="N35" s="16">
        <f t="shared" si="0"/>
        <v>8651.5183966564509</v>
      </c>
      <c r="O35" s="16">
        <f t="shared" si="7"/>
        <v>155774.53822947887</v>
      </c>
      <c r="P35" s="9">
        <f t="shared" si="1"/>
        <v>3.6893783301590849E-2</v>
      </c>
    </row>
    <row r="36" spans="1:17">
      <c r="A36" s="1">
        <v>56</v>
      </c>
      <c r="B36" s="1">
        <v>2048</v>
      </c>
      <c r="C36" s="11">
        <f t="shared" ref="C36:C43" si="12">C35+20</f>
        <v>7446</v>
      </c>
      <c r="D36" s="11">
        <f t="shared" si="5"/>
        <v>241944</v>
      </c>
      <c r="E36" s="12">
        <f t="shared" si="9"/>
        <v>339991.17926617042</v>
      </c>
      <c r="F36" s="5">
        <f t="shared" si="6"/>
        <v>0.02</v>
      </c>
      <c r="G36" s="32">
        <f t="shared" si="2"/>
        <v>6799.8235853234082</v>
      </c>
      <c r="H36" s="15">
        <f t="shared" si="11"/>
        <v>1820</v>
      </c>
      <c r="I36" s="15"/>
      <c r="J36" s="15">
        <f t="shared" si="3"/>
        <v>339.99117926617043</v>
      </c>
      <c r="K36" s="15">
        <f t="shared" si="4"/>
        <v>2159.9911792661705</v>
      </c>
      <c r="L36" s="19"/>
      <c r="M36" s="19"/>
      <c r="N36" s="16">
        <f t="shared" si="0"/>
        <v>8959.8147645895788</v>
      </c>
      <c r="O36" s="16">
        <f t="shared" si="7"/>
        <v>164734.35299406844</v>
      </c>
      <c r="P36" s="9">
        <f t="shared" si="1"/>
        <v>3.7032597479538978E-2</v>
      </c>
    </row>
    <row r="37" spans="1:17">
      <c r="A37" s="1">
        <v>57</v>
      </c>
      <c r="B37" s="1">
        <v>2049</v>
      </c>
      <c r="C37" s="11">
        <f t="shared" si="12"/>
        <v>7466</v>
      </c>
      <c r="D37" s="11">
        <f t="shared" si="5"/>
        <v>249410</v>
      </c>
      <c r="E37" s="12">
        <f t="shared" si="9"/>
        <v>354257.00285149383</v>
      </c>
      <c r="F37" s="5">
        <f t="shared" si="6"/>
        <v>0.02</v>
      </c>
      <c r="G37" s="32">
        <f t="shared" si="2"/>
        <v>7085.1400570298765</v>
      </c>
      <c r="H37" s="15">
        <f t="shared" si="11"/>
        <v>1835</v>
      </c>
      <c r="I37" s="15"/>
      <c r="J37" s="15">
        <f t="shared" si="3"/>
        <v>354.25700285149384</v>
      </c>
      <c r="K37" s="15">
        <f t="shared" si="4"/>
        <v>2189.2570028514938</v>
      </c>
      <c r="L37" s="19"/>
      <c r="M37" s="19"/>
      <c r="N37" s="16">
        <f t="shared" si="0"/>
        <v>9274.3970598813703</v>
      </c>
      <c r="O37" s="16">
        <f t="shared" si="7"/>
        <v>174008.7500539498</v>
      </c>
      <c r="P37" s="9">
        <f t="shared" si="1"/>
        <v>3.7185345655271922E-2</v>
      </c>
    </row>
    <row r="38" spans="1:17">
      <c r="A38" s="1">
        <v>58</v>
      </c>
      <c r="B38" s="1">
        <v>2050</v>
      </c>
      <c r="C38" s="11">
        <f t="shared" si="12"/>
        <v>7486</v>
      </c>
      <c r="D38" s="11">
        <f t="shared" si="5"/>
        <v>256896</v>
      </c>
      <c r="E38" s="12">
        <f t="shared" si="9"/>
        <v>368828.14290852373</v>
      </c>
      <c r="F38" s="5">
        <f t="shared" si="6"/>
        <v>0.02</v>
      </c>
      <c r="G38" s="32">
        <f t="shared" si="2"/>
        <v>7376.562858170475</v>
      </c>
      <c r="H38" s="15">
        <f t="shared" si="11"/>
        <v>1850</v>
      </c>
      <c r="I38" s="15"/>
      <c r="J38" s="15">
        <f t="shared" si="3"/>
        <v>368.82814290852372</v>
      </c>
      <c r="K38" s="15">
        <f t="shared" si="4"/>
        <v>2218.8281429085237</v>
      </c>
      <c r="L38" s="19"/>
      <c r="M38" s="19"/>
      <c r="N38" s="16">
        <f t="shared" si="0"/>
        <v>9595.3910010789987</v>
      </c>
      <c r="O38" s="16">
        <f t="shared" si="7"/>
        <v>183604.1410550288</v>
      </c>
      <c r="P38" s="9">
        <f t="shared" si="1"/>
        <v>3.7351266664638602E-2</v>
      </c>
    </row>
    <row r="39" spans="1:17">
      <c r="A39" s="1">
        <v>59</v>
      </c>
      <c r="B39" s="1">
        <v>2051</v>
      </c>
      <c r="C39" s="11">
        <f t="shared" si="12"/>
        <v>7506</v>
      </c>
      <c r="D39" s="11">
        <f t="shared" si="5"/>
        <v>264402</v>
      </c>
      <c r="E39" s="13">
        <f t="shared" si="9"/>
        <v>383710.70576669421</v>
      </c>
      <c r="F39" s="5">
        <f t="shared" si="6"/>
        <v>0.02</v>
      </c>
      <c r="G39" s="32">
        <f t="shared" si="2"/>
        <v>7674.2141153338844</v>
      </c>
      <c r="H39" s="15">
        <f t="shared" si="11"/>
        <v>1865</v>
      </c>
      <c r="I39" s="15"/>
      <c r="J39" s="15">
        <f t="shared" si="3"/>
        <v>383.71070576669422</v>
      </c>
      <c r="K39" s="15">
        <f t="shared" si="4"/>
        <v>2248.7107057666944</v>
      </c>
      <c r="L39" s="19"/>
      <c r="M39" s="19"/>
      <c r="N39" s="16">
        <f t="shared" si="0"/>
        <v>9922.9248211005797</v>
      </c>
      <c r="O39" s="16">
        <f t="shared" si="7"/>
        <v>193527.06587612937</v>
      </c>
      <c r="P39" s="9">
        <f t="shared" si="1"/>
        <v>3.7529688962642416E-2</v>
      </c>
    </row>
    <row r="40" spans="1:17">
      <c r="A40" s="7">
        <v>60</v>
      </c>
      <c r="B40" s="7">
        <v>2052</v>
      </c>
      <c r="C40" s="14">
        <f t="shared" si="12"/>
        <v>7526</v>
      </c>
      <c r="D40" s="14">
        <f t="shared" si="5"/>
        <v>271928</v>
      </c>
      <c r="E40" s="12">
        <f t="shared" si="9"/>
        <v>398910.91988202807</v>
      </c>
      <c r="F40" s="8">
        <f t="shared" si="6"/>
        <v>0.02</v>
      </c>
      <c r="G40" s="33">
        <f t="shared" si="2"/>
        <v>7978.2183976405613</v>
      </c>
      <c r="H40" s="17">
        <f t="shared" si="11"/>
        <v>1880</v>
      </c>
      <c r="I40" s="17"/>
      <c r="J40" s="17">
        <f t="shared" si="3"/>
        <v>398.91091988202805</v>
      </c>
      <c r="K40" s="17">
        <f t="shared" si="4"/>
        <v>2278.9109198820279</v>
      </c>
      <c r="L40" s="20">
        <f>M40*5%</f>
        <v>4986.3864985253513</v>
      </c>
      <c r="M40" s="20">
        <f>E40/4</f>
        <v>99727.729970507018</v>
      </c>
      <c r="N40" s="18">
        <f>K40+G40-L40</f>
        <v>5270.7428189972379</v>
      </c>
      <c r="O40" s="18">
        <f>O39+N40</f>
        <v>198797.80869512662</v>
      </c>
      <c r="P40" s="10">
        <f t="shared" si="1"/>
        <v>1.9382861709707121E-2</v>
      </c>
      <c r="Q40" t="s">
        <v>14</v>
      </c>
    </row>
    <row r="41" spans="1:17">
      <c r="A41" s="7">
        <v>61</v>
      </c>
      <c r="B41" s="7">
        <v>2053</v>
      </c>
      <c r="C41" s="14">
        <f t="shared" si="12"/>
        <v>7546</v>
      </c>
      <c r="D41" s="14">
        <f t="shared" si="5"/>
        <v>279474</v>
      </c>
      <c r="E41" s="12">
        <f>E40-M40+C41</f>
        <v>306729.18991152104</v>
      </c>
      <c r="F41" s="8">
        <f t="shared" si="6"/>
        <v>0.02</v>
      </c>
      <c r="G41" s="33">
        <f t="shared" si="2"/>
        <v>6134.5837982304211</v>
      </c>
      <c r="H41" s="17">
        <f t="shared" si="11"/>
        <v>1895</v>
      </c>
      <c r="I41" s="17"/>
      <c r="J41" s="17">
        <f t="shared" si="3"/>
        <v>306.72918991152102</v>
      </c>
      <c r="K41" s="17">
        <f t="shared" si="4"/>
        <v>2201.7291899115212</v>
      </c>
      <c r="L41" s="20">
        <f t="shared" ref="L41:L43" si="13">M41*5%</f>
        <v>3834.1148738940133</v>
      </c>
      <c r="M41" s="20">
        <f>E41/4</f>
        <v>76682.29747788026</v>
      </c>
      <c r="N41" s="18">
        <f t="shared" ref="N41:N44" si="14">K41+G41-L41</f>
        <v>4502.198114247929</v>
      </c>
      <c r="O41" s="18">
        <f>O40+N41</f>
        <v>203300.00680937455</v>
      </c>
      <c r="P41" s="10">
        <f t="shared" si="1"/>
        <v>1.6109541904606256E-2</v>
      </c>
      <c r="Q41" t="s">
        <v>14</v>
      </c>
    </row>
    <row r="42" spans="1:17">
      <c r="A42" s="7">
        <v>62</v>
      </c>
      <c r="B42" s="7">
        <v>2054</v>
      </c>
      <c r="C42" s="14">
        <f t="shared" si="12"/>
        <v>7566</v>
      </c>
      <c r="D42" s="14">
        <f t="shared" si="5"/>
        <v>287040</v>
      </c>
      <c r="E42" s="12">
        <f>E41-M41+C42</f>
        <v>237612.89243364078</v>
      </c>
      <c r="F42" s="8">
        <f t="shared" si="6"/>
        <v>0.02</v>
      </c>
      <c r="G42" s="33">
        <f t="shared" si="2"/>
        <v>4752.2578486728153</v>
      </c>
      <c r="H42" s="17">
        <f t="shared" si="11"/>
        <v>1910</v>
      </c>
      <c r="I42" s="17"/>
      <c r="J42" s="17">
        <f t="shared" si="3"/>
        <v>237.61289243364078</v>
      </c>
      <c r="K42" s="17">
        <f t="shared" si="4"/>
        <v>2147.6128924336408</v>
      </c>
      <c r="L42" s="20">
        <f t="shared" si="13"/>
        <v>2970.1611554205101</v>
      </c>
      <c r="M42" s="20">
        <f>E42/4</f>
        <v>59403.223108410195</v>
      </c>
      <c r="N42" s="18">
        <f t="shared" si="14"/>
        <v>3929.709585685946</v>
      </c>
      <c r="O42" s="18">
        <f>O41+N42</f>
        <v>207229.7163950605</v>
      </c>
      <c r="P42" s="10">
        <f t="shared" si="1"/>
        <v>1.3690459816352933E-2</v>
      </c>
      <c r="Q42" t="s">
        <v>14</v>
      </c>
    </row>
    <row r="43" spans="1:17">
      <c r="A43" s="7">
        <v>63</v>
      </c>
      <c r="B43" s="7">
        <v>2055</v>
      </c>
      <c r="C43" s="14">
        <f t="shared" si="12"/>
        <v>7586</v>
      </c>
      <c r="D43" s="30">
        <f t="shared" si="5"/>
        <v>294626</v>
      </c>
      <c r="E43" s="12">
        <f>E42-M42+C43</f>
        <v>185795.66932523058</v>
      </c>
      <c r="F43" s="8">
        <f t="shared" si="6"/>
        <v>0.02</v>
      </c>
      <c r="G43" s="33">
        <f t="shared" si="2"/>
        <v>3715.9133865046119</v>
      </c>
      <c r="H43" s="17">
        <f t="shared" si="11"/>
        <v>1925</v>
      </c>
      <c r="I43" s="17"/>
      <c r="J43" s="17">
        <f t="shared" si="3"/>
        <v>185.79566932523059</v>
      </c>
      <c r="K43" s="17">
        <f t="shared" si="4"/>
        <v>2110.7956693252304</v>
      </c>
      <c r="L43" s="20">
        <f t="shared" si="13"/>
        <v>9289.7834662615296</v>
      </c>
      <c r="M43" s="20">
        <f>E43</f>
        <v>185795.66932523058</v>
      </c>
      <c r="N43" s="18">
        <f t="shared" si="14"/>
        <v>-3463.0744104316873</v>
      </c>
      <c r="O43" s="29">
        <f>O42+N43</f>
        <v>203766.6419846288</v>
      </c>
      <c r="P43" s="10">
        <f t="shared" si="1"/>
        <v>-1.1754137144826619E-2</v>
      </c>
      <c r="Q43" t="s">
        <v>14</v>
      </c>
    </row>
    <row r="44" spans="1:17">
      <c r="C44" s="35" t="s">
        <v>16</v>
      </c>
      <c r="D44" s="36">
        <f>AVERAGE(D3:D43)</f>
        <v>148106</v>
      </c>
      <c r="F44" s="1" t="s">
        <v>26</v>
      </c>
      <c r="G44" s="50">
        <f>SUM(G3:G43)</f>
        <v>149563.89331307641</v>
      </c>
      <c r="J44" t="s">
        <v>26</v>
      </c>
      <c r="K44" s="48">
        <f>SUM(K3:K43)</f>
        <v>75283.194665653835</v>
      </c>
      <c r="L44" s="29">
        <f>SUM(L40:L43)</f>
        <v>21080.445994101407</v>
      </c>
      <c r="M44" s="29">
        <f>SUM(M40:M43)</f>
        <v>421608.91988202807</v>
      </c>
      <c r="N44" s="48">
        <f>AVERAGE(N3:N43)</f>
        <v>4969.9180971860687</v>
      </c>
      <c r="O44" s="2" t="s">
        <v>16</v>
      </c>
    </row>
    <row r="45" spans="1:17" ht="6.75" customHeight="1" thickBot="1">
      <c r="M45" s="3"/>
    </row>
    <row r="46" spans="1:17">
      <c r="A46" s="55" t="s">
        <v>23</v>
      </c>
      <c r="B46" s="55"/>
      <c r="C46" s="56">
        <f>D43</f>
        <v>294626</v>
      </c>
      <c r="D46" s="57"/>
      <c r="E46" s="31">
        <f>C50/C46</f>
        <v>0.69161120194629411</v>
      </c>
      <c r="F46" s="44" t="s">
        <v>18</v>
      </c>
      <c r="G46" s="44"/>
      <c r="H46" s="44"/>
      <c r="I46" s="44"/>
      <c r="J46" s="44"/>
      <c r="K46" s="44"/>
      <c r="L46" s="45"/>
    </row>
    <row r="47" spans="1:17">
      <c r="A47" s="52" t="s">
        <v>24</v>
      </c>
      <c r="B47" s="52"/>
      <c r="C47" s="53">
        <f>G44</f>
        <v>149563.89331307641</v>
      </c>
      <c r="D47" s="54"/>
      <c r="E47" s="34">
        <f>AVERAGE(N3:N43)</f>
        <v>4969.9180971860687</v>
      </c>
      <c r="F47" s="42" t="s">
        <v>20</v>
      </c>
      <c r="G47" s="42"/>
      <c r="H47" s="42"/>
      <c r="I47" s="42"/>
      <c r="J47" s="42"/>
      <c r="K47" s="42"/>
      <c r="L47" s="43"/>
      <c r="N47" s="48"/>
      <c r="O47" s="48"/>
    </row>
    <row r="48" spans="1:17" ht="15.75" thickBot="1">
      <c r="A48" s="64" t="s">
        <v>25</v>
      </c>
      <c r="B48" s="64"/>
      <c r="C48" s="65">
        <f>K44</f>
        <v>75283.194665653835</v>
      </c>
      <c r="D48" s="43"/>
      <c r="E48" s="39">
        <f>N44/D44</f>
        <v>3.3556493978542858E-2</v>
      </c>
      <c r="F48" s="40" t="s">
        <v>17</v>
      </c>
      <c r="G48" s="40"/>
      <c r="H48" s="40"/>
      <c r="I48" s="40"/>
      <c r="J48" s="40"/>
      <c r="K48" s="40"/>
      <c r="L48" s="41"/>
    </row>
    <row r="49" spans="1:12">
      <c r="A49" s="58" t="s">
        <v>27</v>
      </c>
      <c r="B49" s="58"/>
      <c r="C49" s="59">
        <f>L44</f>
        <v>21080.445994101407</v>
      </c>
      <c r="D49" s="58"/>
    </row>
    <row r="50" spans="1:12">
      <c r="A50" s="60" t="s">
        <v>28</v>
      </c>
      <c r="B50" s="60"/>
      <c r="C50" s="61">
        <f>C47+C48-C49</f>
        <v>203766.64198462883</v>
      </c>
      <c r="D50" s="61"/>
      <c r="E50" s="63"/>
    </row>
    <row r="51" spans="1:12">
      <c r="C51" s="51"/>
      <c r="D51" s="62"/>
      <c r="E51" s="63"/>
      <c r="G51" s="66"/>
      <c r="L51" s="49"/>
    </row>
    <row r="52" spans="1:12">
      <c r="L52" s="48"/>
    </row>
    <row r="53" spans="1:12">
      <c r="L53" s="49"/>
    </row>
  </sheetData>
  <mergeCells count="9">
    <mergeCell ref="C51:D51"/>
    <mergeCell ref="C47:D47"/>
    <mergeCell ref="C50:D50"/>
    <mergeCell ref="F48:L48"/>
    <mergeCell ref="F47:L47"/>
    <mergeCell ref="F46:L46"/>
    <mergeCell ref="J1:J2"/>
    <mergeCell ref="C46:D46"/>
    <mergeCell ref="C48:D48"/>
  </mergeCells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Säule 3a</vt:lpstr>
      <vt:lpstr>Tabelle2</vt:lpstr>
      <vt:lpstr>Tabelle3</vt:lpstr>
      <vt:lpstr>'Säule 3a'!Druckbereich</vt:lpstr>
    </vt:vector>
  </TitlesOfParts>
  <Company>Kanton Zuerich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Thalmann</dc:creator>
  <cp:lastModifiedBy>Robin Thalmann</cp:lastModifiedBy>
  <cp:lastPrinted>2015-10-07T13:44:36Z</cp:lastPrinted>
  <dcterms:created xsi:type="dcterms:W3CDTF">2015-10-07T10:08:04Z</dcterms:created>
  <dcterms:modified xsi:type="dcterms:W3CDTF">2015-10-07T15:32:29Z</dcterms:modified>
</cp:coreProperties>
</file>