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515" windowHeight="12585"/>
  </bookViews>
  <sheets>
    <sheet name="Säule 3a" sheetId="1" r:id="rId1"/>
    <sheet name="Tabelle2" sheetId="2" r:id="rId2"/>
    <sheet name="Tabelle3" sheetId="3" r:id="rId3"/>
  </sheets>
  <definedNames>
    <definedName name="_xlnm.Print_Area" localSheetId="0">'Säule 3a'!$A$1:$P$48</definedName>
  </definedNames>
  <calcPr calcId="125725"/>
</workbook>
</file>

<file path=xl/calcChain.xml><?xml version="1.0" encoding="utf-8"?>
<calcChain xmlns="http://schemas.openxmlformats.org/spreadsheetml/2006/main">
  <c r="Q3" i="1"/>
  <c r="R3" s="1"/>
  <c r="P3" s="1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R4"/>
  <c r="P4" s="1"/>
  <c r="R5"/>
  <c r="P5" s="1"/>
  <c r="R6"/>
  <c r="P6" s="1"/>
  <c r="R7"/>
  <c r="P7" s="1"/>
  <c r="R8"/>
  <c r="P8" s="1"/>
  <c r="R9"/>
  <c r="P9" s="1"/>
  <c r="R10"/>
  <c r="P10" s="1"/>
  <c r="R11"/>
  <c r="P11" s="1"/>
  <c r="R12"/>
  <c r="P12" s="1"/>
  <c r="R13"/>
  <c r="P13" s="1"/>
  <c r="R14"/>
  <c r="P14" s="1"/>
  <c r="R15"/>
  <c r="P15" s="1"/>
  <c r="R16"/>
  <c r="P16" s="1"/>
  <c r="R17"/>
  <c r="P17" s="1"/>
  <c r="R18"/>
  <c r="P18" s="1"/>
  <c r="R19"/>
  <c r="P19" s="1"/>
  <c r="R20"/>
  <c r="P20" s="1"/>
  <c r="R21"/>
  <c r="P21" s="1"/>
  <c r="R22"/>
  <c r="P22" s="1"/>
  <c r="R23"/>
  <c r="P23" s="1"/>
  <c r="R24"/>
  <c r="P24" s="1"/>
  <c r="R25"/>
  <c r="P25" s="1"/>
  <c r="R26"/>
  <c r="P26" s="1"/>
  <c r="R27"/>
  <c r="P27" s="1"/>
  <c r="R28"/>
  <c r="P28" s="1"/>
  <c r="R29"/>
  <c r="P29" s="1"/>
  <c r="R30"/>
  <c r="P30" s="1"/>
  <c r="R31"/>
  <c r="P31" s="1"/>
  <c r="R32"/>
  <c r="P32" s="1"/>
  <c r="R33"/>
  <c r="P33" s="1"/>
  <c r="R34"/>
  <c r="P34" s="1"/>
  <c r="R35"/>
  <c r="P35" s="1"/>
  <c r="R36"/>
  <c r="P36" s="1"/>
  <c r="R37"/>
  <c r="P37" s="1"/>
  <c r="R38"/>
  <c r="P38" s="1"/>
  <c r="R39"/>
  <c r="P39" s="1"/>
  <c r="R40"/>
  <c r="P40" s="1"/>
  <c r="R41"/>
  <c r="P41" s="1"/>
  <c r="R42"/>
  <c r="P42" s="1"/>
  <c r="R43"/>
  <c r="P43" s="1"/>
  <c r="I7"/>
  <c r="I8" s="1"/>
  <c r="I9" s="1"/>
  <c r="I10" s="1"/>
  <c r="I11" s="1"/>
  <c r="I12" s="1"/>
  <c r="I13" s="1"/>
  <c r="I14" s="1"/>
  <c r="I5"/>
  <c r="I6" s="1"/>
  <c r="I4"/>
  <c r="F3"/>
  <c r="K3" s="1"/>
  <c r="M3" l="1"/>
  <c r="I15"/>
  <c r="I16" l="1"/>
  <c r="I17" l="1"/>
  <c r="I18" l="1"/>
  <c r="I19" l="1"/>
  <c r="I20" l="1"/>
  <c r="I21" l="1"/>
  <c r="I22" l="1"/>
  <c r="I23" l="1"/>
  <c r="I24" l="1"/>
  <c r="I25" l="1"/>
  <c r="I26" l="1"/>
  <c r="I27" l="1"/>
  <c r="I28" l="1"/>
  <c r="I29" l="1"/>
  <c r="I30" l="1"/>
  <c r="I31" l="1"/>
  <c r="I32" l="1"/>
  <c r="I33" l="1"/>
  <c r="I34" l="1"/>
  <c r="I35" l="1"/>
  <c r="I36" l="1"/>
  <c r="I37" l="1"/>
  <c r="I38" l="1"/>
  <c r="I39" l="1"/>
  <c r="I40" l="1"/>
  <c r="I41" l="1"/>
  <c r="I42" l="1"/>
  <c r="I43" l="1"/>
  <c r="J3" l="1"/>
  <c r="F45"/>
  <c r="F44"/>
  <c r="L3"/>
  <c r="E4"/>
  <c r="D4"/>
  <c r="D5" s="1"/>
  <c r="D6" s="1"/>
  <c r="D7" s="1"/>
  <c r="G4"/>
  <c r="G5" s="1"/>
  <c r="G6" s="1"/>
  <c r="J6" s="1"/>
  <c r="N3" l="1"/>
  <c r="O3" s="1"/>
  <c r="E5"/>
  <c r="F4"/>
  <c r="J4"/>
  <c r="J5"/>
  <c r="G7"/>
  <c r="D8"/>
  <c r="K4" l="1"/>
  <c r="M4" s="1"/>
  <c r="E6"/>
  <c r="F5"/>
  <c r="G8"/>
  <c r="J7"/>
  <c r="D9"/>
  <c r="D46"/>
  <c r="F46" s="1"/>
  <c r="L4" l="1"/>
  <c r="N4" s="1"/>
  <c r="O4" s="1"/>
  <c r="K5"/>
  <c r="M5" s="1"/>
  <c r="E7"/>
  <c r="F6"/>
  <c r="L5"/>
  <c r="N5" s="1"/>
  <c r="O5" s="1"/>
  <c r="G9"/>
  <c r="J8"/>
  <c r="D10"/>
  <c r="K6" l="1"/>
  <c r="M6" s="1"/>
  <c r="E8"/>
  <c r="F7"/>
  <c r="G10"/>
  <c r="J9"/>
  <c r="D11"/>
  <c r="L6" l="1"/>
  <c r="N6" s="1"/>
  <c r="O6" s="1"/>
  <c r="K7"/>
  <c r="M7" s="1"/>
  <c r="E9"/>
  <c r="F8"/>
  <c r="L7"/>
  <c r="N7" s="1"/>
  <c r="O7" s="1"/>
  <c r="G11"/>
  <c r="J10"/>
  <c r="D12"/>
  <c r="K8" l="1"/>
  <c r="M8" s="1"/>
  <c r="E10"/>
  <c r="F9"/>
  <c r="G12"/>
  <c r="J11"/>
  <c r="D13"/>
  <c r="L8" l="1"/>
  <c r="N8" s="1"/>
  <c r="O8" s="1"/>
  <c r="K9"/>
  <c r="M9" s="1"/>
  <c r="E11"/>
  <c r="F10"/>
  <c r="L9"/>
  <c r="N9" s="1"/>
  <c r="O9" s="1"/>
  <c r="G13"/>
  <c r="J12"/>
  <c r="D14"/>
  <c r="K10" l="1"/>
  <c r="M10" s="1"/>
  <c r="E12"/>
  <c r="F11"/>
  <c r="G14"/>
  <c r="J13"/>
  <c r="D15"/>
  <c r="L10" l="1"/>
  <c r="N10" s="1"/>
  <c r="O10" s="1"/>
  <c r="K11"/>
  <c r="M11" s="1"/>
  <c r="E13"/>
  <c r="F12"/>
  <c r="L11"/>
  <c r="N11" s="1"/>
  <c r="O11" s="1"/>
  <c r="G15"/>
  <c r="J14"/>
  <c r="D16"/>
  <c r="K12" l="1"/>
  <c r="L12" s="1"/>
  <c r="N12" s="1"/>
  <c r="O12" s="1"/>
  <c r="E14"/>
  <c r="F13"/>
  <c r="G16"/>
  <c r="J15"/>
  <c r="D17"/>
  <c r="K13" l="1"/>
  <c r="M13" s="1"/>
  <c r="M12"/>
  <c r="E15"/>
  <c r="F14"/>
  <c r="G17"/>
  <c r="J16"/>
  <c r="D18"/>
  <c r="K14" l="1"/>
  <c r="M14" s="1"/>
  <c r="L13"/>
  <c r="N13" s="1"/>
  <c r="O13" s="1"/>
  <c r="E16"/>
  <c r="F15"/>
  <c r="G18"/>
  <c r="J17"/>
  <c r="D19"/>
  <c r="K15" l="1"/>
  <c r="M15" s="1"/>
  <c r="L14"/>
  <c r="N14" s="1"/>
  <c r="O14" s="1"/>
  <c r="E17"/>
  <c r="F16"/>
  <c r="L15"/>
  <c r="N15" s="1"/>
  <c r="O15" s="1"/>
  <c r="G19"/>
  <c r="J18"/>
  <c r="D20"/>
  <c r="K16" l="1"/>
  <c r="M16" s="1"/>
  <c r="E18"/>
  <c r="F17"/>
  <c r="G20"/>
  <c r="J19"/>
  <c r="D21"/>
  <c r="L16" l="1"/>
  <c r="N16" s="1"/>
  <c r="O16" s="1"/>
  <c r="K17"/>
  <c r="M17" s="1"/>
  <c r="E19"/>
  <c r="F18"/>
  <c r="L17"/>
  <c r="N17" s="1"/>
  <c r="O17" s="1"/>
  <c r="G21"/>
  <c r="J20"/>
  <c r="D22"/>
  <c r="K18" l="1"/>
  <c r="M18" s="1"/>
  <c r="E20"/>
  <c r="F19"/>
  <c r="G22"/>
  <c r="J21"/>
  <c r="D23"/>
  <c r="L18" l="1"/>
  <c r="N18" s="1"/>
  <c r="O18" s="1"/>
  <c r="K19"/>
  <c r="M19" s="1"/>
  <c r="E21"/>
  <c r="F20"/>
  <c r="G23"/>
  <c r="J22"/>
  <c r="D24"/>
  <c r="L19" l="1"/>
  <c r="N19" s="1"/>
  <c r="O19" s="1"/>
  <c r="K20"/>
  <c r="M20" s="1"/>
  <c r="E22"/>
  <c r="F21"/>
  <c r="G24"/>
  <c r="J23"/>
  <c r="D25"/>
  <c r="K21" l="1"/>
  <c r="M21" s="1"/>
  <c r="L20"/>
  <c r="N20" s="1"/>
  <c r="O20" s="1"/>
  <c r="E23"/>
  <c r="F22"/>
  <c r="G25"/>
  <c r="J24"/>
  <c r="D26"/>
  <c r="K22" l="1"/>
  <c r="M22" s="1"/>
  <c r="L21"/>
  <c r="N21" s="1"/>
  <c r="O21" s="1"/>
  <c r="E24"/>
  <c r="F23"/>
  <c r="G26"/>
  <c r="J25"/>
  <c r="D27"/>
  <c r="K23" l="1"/>
  <c r="M23" s="1"/>
  <c r="L22"/>
  <c r="N22" s="1"/>
  <c r="O22" s="1"/>
  <c r="E25"/>
  <c r="F24"/>
  <c r="L23"/>
  <c r="N23" s="1"/>
  <c r="O23" s="1"/>
  <c r="G27"/>
  <c r="J26"/>
  <c r="D28"/>
  <c r="K24" l="1"/>
  <c r="M24" s="1"/>
  <c r="E26"/>
  <c r="F25"/>
  <c r="G28"/>
  <c r="J27"/>
  <c r="D29"/>
  <c r="L24" l="1"/>
  <c r="N24" s="1"/>
  <c r="O24" s="1"/>
  <c r="K25"/>
  <c r="M25" s="1"/>
  <c r="E27"/>
  <c r="F26"/>
  <c r="L25"/>
  <c r="N25" s="1"/>
  <c r="O25" s="1"/>
  <c r="G29"/>
  <c r="J28"/>
  <c r="D30"/>
  <c r="K26" l="1"/>
  <c r="M26" s="1"/>
  <c r="E28"/>
  <c r="F27"/>
  <c r="G30"/>
  <c r="J29"/>
  <c r="D31"/>
  <c r="L26" l="1"/>
  <c r="N26" s="1"/>
  <c r="O26" s="1"/>
  <c r="K27"/>
  <c r="M27" s="1"/>
  <c r="E29"/>
  <c r="F28"/>
  <c r="L27"/>
  <c r="N27" s="1"/>
  <c r="O27" s="1"/>
  <c r="G31"/>
  <c r="J30"/>
  <c r="D32"/>
  <c r="K28" l="1"/>
  <c r="M28" s="1"/>
  <c r="E30"/>
  <c r="F29"/>
  <c r="G32"/>
  <c r="J31"/>
  <c r="D33"/>
  <c r="K29" l="1"/>
  <c r="M29" s="1"/>
  <c r="L28"/>
  <c r="N28" s="1"/>
  <c r="O28" s="1"/>
  <c r="E31"/>
  <c r="F30"/>
  <c r="G33"/>
  <c r="J32"/>
  <c r="D34"/>
  <c r="K30" l="1"/>
  <c r="M30" s="1"/>
  <c r="L29"/>
  <c r="N29" s="1"/>
  <c r="O29" s="1"/>
  <c r="E32"/>
  <c r="F31"/>
  <c r="G34"/>
  <c r="J33"/>
  <c r="D35"/>
  <c r="K31" l="1"/>
  <c r="M31" s="1"/>
  <c r="L30"/>
  <c r="N30" s="1"/>
  <c r="O30" s="1"/>
  <c r="E33"/>
  <c r="F32"/>
  <c r="G35"/>
  <c r="J34"/>
  <c r="D36"/>
  <c r="K32" l="1"/>
  <c r="M32" s="1"/>
  <c r="L31"/>
  <c r="N31" s="1"/>
  <c r="O31" s="1"/>
  <c r="E34"/>
  <c r="F33"/>
  <c r="G36"/>
  <c r="J35"/>
  <c r="D37"/>
  <c r="K33" l="1"/>
  <c r="M33" s="1"/>
  <c r="L32"/>
  <c r="N32" s="1"/>
  <c r="O32" s="1"/>
  <c r="E35"/>
  <c r="F34"/>
  <c r="L33"/>
  <c r="N33" s="1"/>
  <c r="O33" s="1"/>
  <c r="G37"/>
  <c r="J36"/>
  <c r="D38"/>
  <c r="K34" l="1"/>
  <c r="M34" s="1"/>
  <c r="E36"/>
  <c r="F35"/>
  <c r="G38"/>
  <c r="J37"/>
  <c r="D39"/>
  <c r="L34" l="1"/>
  <c r="N34" s="1"/>
  <c r="O34" s="1"/>
  <c r="K35"/>
  <c r="M35" s="1"/>
  <c r="E37"/>
  <c r="F36"/>
  <c r="G39"/>
  <c r="J38"/>
  <c r="D40"/>
  <c r="L35" l="1"/>
  <c r="N35" s="1"/>
  <c r="O35" s="1"/>
  <c r="K36"/>
  <c r="M36" s="1"/>
  <c r="E38"/>
  <c r="F37"/>
  <c r="G40"/>
  <c r="J39"/>
  <c r="D41"/>
  <c r="L36" l="1"/>
  <c r="N36" s="1"/>
  <c r="O36" s="1"/>
  <c r="K37"/>
  <c r="M37" s="1"/>
  <c r="E39"/>
  <c r="F38"/>
  <c r="G41"/>
  <c r="J40"/>
  <c r="D42"/>
  <c r="L37" l="1"/>
  <c r="N37" s="1"/>
  <c r="O37" s="1"/>
  <c r="K38"/>
  <c r="M38" s="1"/>
  <c r="E40"/>
  <c r="F39"/>
  <c r="G42"/>
  <c r="J41"/>
  <c r="D43"/>
  <c r="L38" l="1"/>
  <c r="N38" s="1"/>
  <c r="O38" s="1"/>
  <c r="K39"/>
  <c r="M39" s="1"/>
  <c r="E41"/>
  <c r="F40"/>
  <c r="G43"/>
  <c r="J43" s="1"/>
  <c r="J42"/>
  <c r="L39" l="1"/>
  <c r="N39" s="1"/>
  <c r="O39" s="1"/>
  <c r="K40"/>
  <c r="M40" s="1"/>
  <c r="E42"/>
  <c r="F41"/>
  <c r="L40" l="1"/>
  <c r="N40" s="1"/>
  <c r="O40" s="1"/>
  <c r="K41"/>
  <c r="M41" s="1"/>
  <c r="E43"/>
  <c r="F43" s="1"/>
  <c r="F42"/>
  <c r="L41" l="1"/>
  <c r="N41" s="1"/>
  <c r="O41" s="1"/>
  <c r="K43"/>
  <c r="M43" s="1"/>
  <c r="K42"/>
  <c r="M42" s="1"/>
  <c r="L43" l="1"/>
  <c r="N43" s="1"/>
  <c r="O43" s="1"/>
  <c r="L42"/>
  <c r="N42" s="1"/>
  <c r="O42" s="1"/>
  <c r="J44"/>
  <c r="D48" s="1"/>
  <c r="F48" s="1"/>
  <c r="D47"/>
  <c r="F47" s="1"/>
  <c r="K44" l="1"/>
  <c r="D49" s="1"/>
  <c r="D50" l="1"/>
  <c r="F50" s="1"/>
  <c r="F49"/>
</calcChain>
</file>

<file path=xl/sharedStrings.xml><?xml version="1.0" encoding="utf-8"?>
<sst xmlns="http://schemas.openxmlformats.org/spreadsheetml/2006/main" count="34" uniqueCount="32">
  <si>
    <t>Alter</t>
  </si>
  <si>
    <t>Jahr</t>
  </si>
  <si>
    <t>Einbezahlt</t>
  </si>
  <si>
    <t>Zinssatz</t>
  </si>
  <si>
    <t>Gewinn p.a.</t>
  </si>
  <si>
    <t>Rendite p.a.</t>
  </si>
  <si>
    <t>Steuerersp.</t>
  </si>
  <si>
    <t>Total p.a.</t>
  </si>
  <si>
    <t>Militärabg.</t>
  </si>
  <si>
    <t>Mittelwert</t>
  </si>
  <si>
    <t>Rendite p.a. (auf Mittelwert des Totaleinbezahlten Kapitals)</t>
  </si>
  <si>
    <t>Wertzuwachs (inkl. Steuerersparnissen) innerhalb 41 Jahren</t>
  </si>
  <si>
    <t>Säule 3a Beispielrechnung</t>
  </si>
  <si>
    <t>Durchschnittlicher Gewinn p.a.</t>
  </si>
  <si>
    <t>Investiert:</t>
  </si>
  <si>
    <t>Zinsgewinn:</t>
  </si>
  <si>
    <t>Steuervort.:</t>
  </si>
  <si>
    <t>Summe</t>
  </si>
  <si>
    <t>Steuern:</t>
  </si>
  <si>
    <t>Gewinn:</t>
  </si>
  <si>
    <t>Verm.-Steuer</t>
  </si>
  <si>
    <t>Satz</t>
  </si>
  <si>
    <t>Anz.</t>
  </si>
  <si>
    <t>Zins bis Be.</t>
  </si>
  <si>
    <t>Steuern</t>
  </si>
  <si>
    <t>Bezugswert</t>
  </si>
  <si>
    <t>Rendite p.a. in %</t>
  </si>
  <si>
    <t xml:space="preserve">Gewinn
(Steuervort.+  </t>
  </si>
  <si>
    <t>Zinsen-Steuern)</t>
  </si>
  <si>
    <t>Steuertarif Zürich</t>
  </si>
  <si>
    <t>Zins bei Alternative (z.B. ETF Weltportfolio) (Netto, nach Steuern)</t>
  </si>
  <si>
    <t>Gewinn insg.</t>
  </si>
</sst>
</file>

<file path=xl/styles.xml><?xml version="1.0" encoding="utf-8"?>
<styleSheet xmlns="http://schemas.openxmlformats.org/spreadsheetml/2006/main">
  <numFmts count="5">
    <numFmt numFmtId="164" formatCode="&quot;Fr.&quot;\ #,##0"/>
    <numFmt numFmtId="165" formatCode="&quot;Fr.&quot;\ #,##0.00"/>
    <numFmt numFmtId="166" formatCode="0.00000000000000000%"/>
    <numFmt numFmtId="167" formatCode="0.0000%"/>
    <numFmt numFmtId="168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164" fontId="0" fillId="5" borderId="0" xfId="0" applyNumberFormat="1" applyFill="1" applyAlignment="1">
      <alignment horizontal="left"/>
    </xf>
    <xf numFmtId="164" fontId="0" fillId="2" borderId="0" xfId="0" applyNumberFormat="1" applyFill="1"/>
    <xf numFmtId="164" fontId="0" fillId="9" borderId="0" xfId="0" applyNumberFormat="1" applyFill="1"/>
    <xf numFmtId="164" fontId="0" fillId="8" borderId="0" xfId="0" applyNumberFormat="1" applyFill="1"/>
    <xf numFmtId="0" fontId="1" fillId="0" borderId="0" xfId="0" applyFont="1"/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/>
    </xf>
    <xf numFmtId="0" fontId="1" fillId="2" borderId="0" xfId="0" applyFont="1" applyFill="1"/>
    <xf numFmtId="0" fontId="1" fillId="9" borderId="0" xfId="0" applyFont="1" applyFill="1"/>
    <xf numFmtId="164" fontId="1" fillId="2" borderId="1" xfId="0" applyNumberFormat="1" applyFont="1" applyFill="1" applyBorder="1"/>
    <xf numFmtId="164" fontId="0" fillId="3" borderId="0" xfId="0" applyNumberFormat="1" applyFill="1" applyAlignment="1">
      <alignment horizontal="right"/>
    </xf>
    <xf numFmtId="0" fontId="0" fillId="0" borderId="0" xfId="0" applyFont="1" applyAlignment="1">
      <alignment horizontal="left"/>
    </xf>
    <xf numFmtId="0" fontId="1" fillId="0" borderId="0" xfId="0" applyFont="1" applyAlignment="1"/>
    <xf numFmtId="0" fontId="1" fillId="2" borderId="0" xfId="0" applyFont="1" applyFill="1" applyAlignment="1"/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164" fontId="0" fillId="2" borderId="0" xfId="0" applyNumberFormat="1" applyFill="1" applyBorder="1" applyAlignment="1">
      <alignment horizontal="left"/>
    </xf>
    <xf numFmtId="164" fontId="0" fillId="2" borderId="7" xfId="0" applyNumberForma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left"/>
    </xf>
    <xf numFmtId="0" fontId="0" fillId="10" borderId="0" xfId="0" applyFill="1" applyAlignment="1">
      <alignment horizontal="left"/>
    </xf>
    <xf numFmtId="164" fontId="0" fillId="10" borderId="0" xfId="0" applyNumberFormat="1" applyFill="1" applyAlignment="1">
      <alignment horizontal="left"/>
    </xf>
    <xf numFmtId="0" fontId="0" fillId="8" borderId="0" xfId="0" applyFill="1" applyAlignment="1">
      <alignment horizontal="left"/>
    </xf>
    <xf numFmtId="164" fontId="0" fillId="8" borderId="0" xfId="0" applyNumberFormat="1" applyFill="1" applyAlignment="1">
      <alignment horizontal="left"/>
    </xf>
    <xf numFmtId="0" fontId="0" fillId="7" borderId="0" xfId="0" applyFill="1" applyAlignment="1">
      <alignment horizontal="left"/>
    </xf>
    <xf numFmtId="164" fontId="0" fillId="7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166" fontId="0" fillId="0" borderId="0" xfId="0" applyNumberFormat="1" applyAlignment="1">
      <alignment horizontal="left"/>
    </xf>
    <xf numFmtId="167" fontId="0" fillId="2" borderId="0" xfId="0" applyNumberFormat="1" applyFill="1"/>
    <xf numFmtId="9" fontId="1" fillId="8" borderId="0" xfId="0" applyNumberFormat="1" applyFont="1" applyFill="1"/>
    <xf numFmtId="9" fontId="1" fillId="8" borderId="0" xfId="0" applyNumberFormat="1" applyFont="1" applyFill="1" applyAlignment="1">
      <alignment horizontal="right"/>
    </xf>
    <xf numFmtId="0" fontId="1" fillId="9" borderId="0" xfId="0" applyFont="1" applyFill="1" applyAlignment="1">
      <alignment horizontal="center" wrapText="1"/>
    </xf>
    <xf numFmtId="0" fontId="0" fillId="2" borderId="0" xfId="0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167" fontId="0" fillId="6" borderId="0" xfId="0" applyNumberFormat="1" applyFill="1"/>
    <xf numFmtId="0" fontId="1" fillId="4" borderId="0" xfId="0" applyFont="1" applyFill="1" applyAlignment="1">
      <alignment horizontal="center" wrapText="1"/>
    </xf>
    <xf numFmtId="164" fontId="0" fillId="4" borderId="0" xfId="0" applyNumberFormat="1" applyFill="1"/>
    <xf numFmtId="10" fontId="1" fillId="9" borderId="0" xfId="0" applyNumberFormat="1" applyFont="1" applyFill="1"/>
    <xf numFmtId="0" fontId="1" fillId="0" borderId="6" xfId="0" applyFont="1" applyBorder="1"/>
    <xf numFmtId="10" fontId="1" fillId="11" borderId="6" xfId="0" applyNumberFormat="1" applyFont="1" applyFill="1" applyBorder="1"/>
    <xf numFmtId="165" fontId="0" fillId="11" borderId="0" xfId="0" applyNumberFormat="1" applyFill="1"/>
    <xf numFmtId="168" fontId="0" fillId="6" borderId="0" xfId="0" applyNumberFormat="1" applyFill="1" applyAlignment="1">
      <alignment horizontal="left"/>
    </xf>
    <xf numFmtId="168" fontId="0" fillId="3" borderId="0" xfId="0" applyNumberFormat="1" applyFill="1" applyAlignment="1">
      <alignment horizontal="left"/>
    </xf>
    <xf numFmtId="168" fontId="1" fillId="6" borderId="6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CC99"/>
      <color rgb="FFFF3300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315656</xdr:colOff>
      <xdr:row>55</xdr:row>
      <xdr:rowOff>59141</xdr:rowOff>
    </xdr:from>
    <xdr:to>
      <xdr:col>9</xdr:col>
      <xdr:colOff>340246</xdr:colOff>
      <xdr:row>62</xdr:row>
      <xdr:rowOff>130727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5656" y="9415622"/>
          <a:ext cx="5204725" cy="14050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5"/>
  <sheetViews>
    <sheetView tabSelected="1" zoomScale="115" zoomScaleNormal="115" zoomScaleSheetLayoutView="130" workbookViewId="0">
      <selection activeCell="O31" sqref="O31:P31"/>
    </sheetView>
  </sheetViews>
  <sheetFormatPr baseColWidth="10" defaultRowHeight="15"/>
  <cols>
    <col min="1" max="2" width="5.140625" style="1" customWidth="1"/>
    <col min="3" max="3" width="6.28515625" style="1" customWidth="1"/>
    <col min="4" max="4" width="9.7109375" style="1" customWidth="1"/>
    <col min="5" max="5" width="7.7109375" style="1" customWidth="1"/>
    <col min="6" max="6" width="10.85546875" style="1" customWidth="1"/>
    <col min="7" max="7" width="10.140625" customWidth="1"/>
    <col min="8" max="8" width="9.85546875" customWidth="1"/>
    <col min="9" max="9" width="12.85546875" customWidth="1"/>
    <col min="10" max="10" width="12.5703125" customWidth="1"/>
    <col min="11" max="11" width="9.7109375" customWidth="1"/>
    <col min="12" max="12" width="12.140625" customWidth="1"/>
    <col min="13" max="13" width="15.5703125" customWidth="1"/>
    <col min="14" max="14" width="12.140625" customWidth="1"/>
    <col min="15" max="15" width="16.7109375" customWidth="1"/>
    <col min="16" max="17" width="15.28515625" customWidth="1"/>
  </cols>
  <sheetData>
    <row r="1" spans="1:18" s="6" customFormat="1" ht="30">
      <c r="A1" s="16" t="s">
        <v>12</v>
      </c>
      <c r="B1" s="16"/>
      <c r="C1" s="16"/>
      <c r="D1" s="16"/>
      <c r="E1" s="16"/>
      <c r="F1" s="16"/>
      <c r="G1" s="16"/>
      <c r="H1" s="16"/>
      <c r="I1" s="24" t="s">
        <v>20</v>
      </c>
      <c r="J1" s="17" t="s">
        <v>6</v>
      </c>
      <c r="K1" s="42" t="s">
        <v>24</v>
      </c>
      <c r="L1" s="47"/>
      <c r="M1" s="47" t="s">
        <v>27</v>
      </c>
      <c r="N1" s="43"/>
      <c r="O1" s="16"/>
      <c r="P1" s="55">
        <v>1.04</v>
      </c>
      <c r="Q1" s="6" t="s">
        <v>30</v>
      </c>
    </row>
    <row r="2" spans="1:18" s="6" customFormat="1" ht="15.75" customHeight="1">
      <c r="A2" s="7" t="s">
        <v>0</v>
      </c>
      <c r="B2" s="7" t="s">
        <v>22</v>
      </c>
      <c r="C2" s="7" t="s">
        <v>1</v>
      </c>
      <c r="D2" s="8" t="s">
        <v>2</v>
      </c>
      <c r="E2" s="9" t="s">
        <v>3</v>
      </c>
      <c r="F2" s="10" t="s">
        <v>23</v>
      </c>
      <c r="G2" s="11" t="s">
        <v>6</v>
      </c>
      <c r="H2" s="11" t="s">
        <v>8</v>
      </c>
      <c r="I2" s="25" t="s">
        <v>21</v>
      </c>
      <c r="J2" s="11" t="s">
        <v>7</v>
      </c>
      <c r="K2" s="41">
        <v>0.05</v>
      </c>
      <c r="L2" s="47" t="s">
        <v>25</v>
      </c>
      <c r="M2" s="47" t="s">
        <v>28</v>
      </c>
      <c r="N2" s="43" t="s">
        <v>5</v>
      </c>
      <c r="O2" s="12" t="s">
        <v>26</v>
      </c>
      <c r="P2" s="50" t="s">
        <v>26</v>
      </c>
      <c r="Q2" s="6" t="s">
        <v>31</v>
      </c>
      <c r="R2" s="6" t="s">
        <v>4</v>
      </c>
    </row>
    <row r="3" spans="1:18">
      <c r="A3" s="1">
        <v>23</v>
      </c>
      <c r="B3" s="1">
        <v>41</v>
      </c>
      <c r="C3" s="1">
        <v>2015</v>
      </c>
      <c r="D3" s="2">
        <v>6786</v>
      </c>
      <c r="E3" s="53">
        <v>1.0329999999999999</v>
      </c>
      <c r="F3" s="14">
        <f>(D3*E3^B3)-D3</f>
        <v>18901.807474617148</v>
      </c>
      <c r="G3" s="3">
        <v>1220</v>
      </c>
      <c r="H3" s="3">
        <v>200</v>
      </c>
      <c r="I3" s="46">
        <v>1E-3</v>
      </c>
      <c r="J3" s="3">
        <f>G3+H3</f>
        <v>1420</v>
      </c>
      <c r="K3" s="5">
        <f>(F3+D3)*$K$2</f>
        <v>1284.3903737308574</v>
      </c>
      <c r="L3" s="48">
        <f>(D3+F3)-K3</f>
        <v>24403.41710088629</v>
      </c>
      <c r="M3" s="48">
        <f>F3+J3-K3</f>
        <v>19037.41710088629</v>
      </c>
      <c r="N3" s="4">
        <f>((L3+J3)-D3)/B3</f>
        <v>464.32724636308023</v>
      </c>
      <c r="O3" s="49">
        <f>(N3/D3)+I3</f>
        <v>6.9424292125417064E-2</v>
      </c>
      <c r="P3" s="51">
        <f>R3/D3</f>
        <v>9.7391742757417701E-2</v>
      </c>
      <c r="Q3" s="52">
        <f t="shared" ref="Q3:Q42" si="0">(D3*$P$1^B3)-D3</f>
        <v>27096.915020425295</v>
      </c>
      <c r="R3" s="52">
        <f>Q3/B3</f>
        <v>660.90036635183651</v>
      </c>
    </row>
    <row r="4" spans="1:18">
      <c r="A4" s="1">
        <v>24</v>
      </c>
      <c r="B4" s="1">
        <v>40</v>
      </c>
      <c r="C4" s="1">
        <v>2016</v>
      </c>
      <c r="D4" s="2">
        <f>D3+20</f>
        <v>6806</v>
      </c>
      <c r="E4" s="54">
        <f>E3</f>
        <v>1.0329999999999999</v>
      </c>
      <c r="F4" s="14">
        <f t="shared" ref="F4:F43" si="1">(D4*E4^B4)-D4</f>
        <v>18134.479883309137</v>
      </c>
      <c r="G4" s="3">
        <f>G3+30</f>
        <v>1250</v>
      </c>
      <c r="H4" s="3">
        <v>200</v>
      </c>
      <c r="I4" s="40">
        <f>I3</f>
        <v>1E-3</v>
      </c>
      <c r="J4" s="3">
        <f t="shared" ref="J4:J43" si="2">G4+H4</f>
        <v>1450</v>
      </c>
      <c r="K4" s="5">
        <f t="shared" ref="K4:K43" si="3">(F4+D4)*$K$2</f>
        <v>1247.023994165457</v>
      </c>
      <c r="L4" s="48">
        <f t="shared" ref="L4:L43" si="4">(D4+F4)-K4</f>
        <v>23693.455889143679</v>
      </c>
      <c r="M4" s="48">
        <f t="shared" ref="M4:M43" si="5">F4+J4-K4</f>
        <v>18337.455889143679</v>
      </c>
      <c r="N4" s="4">
        <f t="shared" ref="N4:N24" si="6">((L4+J4)-D4)/B4</f>
        <v>458.436397228592</v>
      </c>
      <c r="O4" s="49">
        <f t="shared" ref="O4:O7" si="7">(N4/D4)+I4</f>
        <v>6.8357683988920365E-2</v>
      </c>
      <c r="P4" s="51">
        <f t="shared" ref="P4:P43" si="8">R4/D4</f>
        <v>9.5025515698416482E-2</v>
      </c>
      <c r="Q4" s="52">
        <f t="shared" si="0"/>
        <v>25869.746393736903</v>
      </c>
      <c r="R4" s="52">
        <f t="shared" ref="R4:R43" si="9">Q4/B4</f>
        <v>646.74365984342262</v>
      </c>
    </row>
    <row r="5" spans="1:18">
      <c r="A5" s="1">
        <v>25</v>
      </c>
      <c r="B5" s="1">
        <v>39</v>
      </c>
      <c r="C5" s="1">
        <v>2017</v>
      </c>
      <c r="D5" s="2">
        <f>D4+20</f>
        <v>6826</v>
      </c>
      <c r="E5" s="54">
        <f t="shared" ref="E5:E43" si="10">E4</f>
        <v>1.0329999999999999</v>
      </c>
      <c r="F5" s="14">
        <f t="shared" si="1"/>
        <v>17388.684964702607</v>
      </c>
      <c r="G5" s="3">
        <f>G4+30</f>
        <v>1280</v>
      </c>
      <c r="H5" s="3">
        <v>200</v>
      </c>
      <c r="I5" s="40">
        <f t="shared" ref="I5:I43" si="11">I4</f>
        <v>1E-3</v>
      </c>
      <c r="J5" s="3">
        <f t="shared" si="2"/>
        <v>1480</v>
      </c>
      <c r="K5" s="5">
        <f t="shared" si="3"/>
        <v>1210.7342482351303</v>
      </c>
      <c r="L5" s="48">
        <f t="shared" si="4"/>
        <v>23003.950716467476</v>
      </c>
      <c r="M5" s="48">
        <f t="shared" si="5"/>
        <v>17657.950716467476</v>
      </c>
      <c r="N5" s="4">
        <f t="shared" si="6"/>
        <v>452.76796708890964</v>
      </c>
      <c r="O5" s="49">
        <f t="shared" si="7"/>
        <v>6.7329910209333377E-2</v>
      </c>
      <c r="P5" s="51">
        <f t="shared" si="8"/>
        <v>9.2727333035913656E-2</v>
      </c>
      <c r="Q5" s="52">
        <f t="shared" si="0"/>
        <v>24685.314236822716</v>
      </c>
      <c r="R5" s="52">
        <f t="shared" si="9"/>
        <v>632.95677530314663</v>
      </c>
    </row>
    <row r="6" spans="1:18">
      <c r="A6" s="1">
        <v>26</v>
      </c>
      <c r="B6" s="1">
        <v>38</v>
      </c>
      <c r="C6" s="1">
        <v>2018</v>
      </c>
      <c r="D6" s="2">
        <f t="shared" ref="D6:D33" si="12">D5+20</f>
        <v>6846</v>
      </c>
      <c r="E6" s="54">
        <f t="shared" si="10"/>
        <v>1.0329999999999999</v>
      </c>
      <c r="F6" s="14">
        <f t="shared" si="1"/>
        <v>16663.809635153622</v>
      </c>
      <c r="G6" s="3">
        <f>G5+30</f>
        <v>1310</v>
      </c>
      <c r="H6" s="3">
        <v>200</v>
      </c>
      <c r="I6" s="40">
        <f t="shared" si="11"/>
        <v>1E-3</v>
      </c>
      <c r="J6" s="3">
        <f t="shared" si="2"/>
        <v>1510</v>
      </c>
      <c r="K6" s="5">
        <f t="shared" si="3"/>
        <v>1175.4904817576812</v>
      </c>
      <c r="L6" s="48">
        <f t="shared" si="4"/>
        <v>22334.31915339594</v>
      </c>
      <c r="M6" s="48">
        <f t="shared" si="5"/>
        <v>16998.31915339594</v>
      </c>
      <c r="N6" s="4">
        <f t="shared" si="6"/>
        <v>447.32418824726159</v>
      </c>
      <c r="O6" s="49">
        <f t="shared" si="7"/>
        <v>6.6340956507049603E-2</v>
      </c>
      <c r="P6" s="51">
        <f t="shared" si="8"/>
        <v>9.0495090799611141E-2</v>
      </c>
      <c r="Q6" s="52">
        <f t="shared" si="0"/>
        <v>23542.116881337242</v>
      </c>
      <c r="R6" s="52">
        <f t="shared" si="9"/>
        <v>619.52939161413792</v>
      </c>
    </row>
    <row r="7" spans="1:18">
      <c r="A7" s="1">
        <v>27</v>
      </c>
      <c r="B7" s="1">
        <v>37</v>
      </c>
      <c r="C7" s="1">
        <v>2019</v>
      </c>
      <c r="D7" s="2">
        <f t="shared" si="12"/>
        <v>6866</v>
      </c>
      <c r="E7" s="54">
        <f t="shared" si="10"/>
        <v>1.0329999999999999</v>
      </c>
      <c r="F7" s="14">
        <f t="shared" si="1"/>
        <v>15959.258007087301</v>
      </c>
      <c r="G7" s="3">
        <f t="shared" ref="G7:G10" si="13">G6+30</f>
        <v>1340</v>
      </c>
      <c r="H7" s="3">
        <v>200</v>
      </c>
      <c r="I7" s="40">
        <f t="shared" si="11"/>
        <v>1E-3</v>
      </c>
      <c r="J7" s="3">
        <f t="shared" si="2"/>
        <v>1540</v>
      </c>
      <c r="K7" s="5">
        <f t="shared" si="3"/>
        <v>1141.262900354365</v>
      </c>
      <c r="L7" s="48">
        <f t="shared" si="4"/>
        <v>21683.995106732935</v>
      </c>
      <c r="M7" s="48">
        <f t="shared" si="5"/>
        <v>16357.995106732937</v>
      </c>
      <c r="N7" s="4">
        <f t="shared" si="6"/>
        <v>442.10797585764686</v>
      </c>
      <c r="O7" s="49">
        <f t="shared" si="7"/>
        <v>6.5390908222785732E-2</v>
      </c>
      <c r="P7" s="51">
        <f t="shared" si="8"/>
        <v>8.8326752868638891E-2</v>
      </c>
      <c r="Q7" s="52">
        <f t="shared" si="0"/>
        <v>22438.70495225476</v>
      </c>
      <c r="R7" s="52">
        <f t="shared" si="9"/>
        <v>606.4514851960746</v>
      </c>
    </row>
    <row r="8" spans="1:18">
      <c r="A8" s="1">
        <v>28</v>
      </c>
      <c r="B8" s="1">
        <v>36</v>
      </c>
      <c r="C8" s="1">
        <v>2020</v>
      </c>
      <c r="D8" s="2">
        <f t="shared" si="12"/>
        <v>6886</v>
      </c>
      <c r="E8" s="54">
        <f t="shared" si="10"/>
        <v>1.0329999999999999</v>
      </c>
      <c r="F8" s="14">
        <f t="shared" si="1"/>
        <v>15274.450915986141</v>
      </c>
      <c r="G8" s="3">
        <f t="shared" si="13"/>
        <v>1370</v>
      </c>
      <c r="H8" s="3">
        <v>200</v>
      </c>
      <c r="I8" s="40">
        <f t="shared" si="11"/>
        <v>1E-3</v>
      </c>
      <c r="J8" s="3">
        <f t="shared" si="2"/>
        <v>1570</v>
      </c>
      <c r="K8" s="5">
        <f t="shared" si="3"/>
        <v>1108.0225457993072</v>
      </c>
      <c r="L8" s="48">
        <f t="shared" si="4"/>
        <v>21052.428370186833</v>
      </c>
      <c r="M8" s="48">
        <f t="shared" si="5"/>
        <v>15736.428370186833</v>
      </c>
      <c r="N8" s="4">
        <f t="shared" si="6"/>
        <v>437.12301028296758</v>
      </c>
      <c r="O8" s="49">
        <f t="shared" ref="O8:O43" si="14">N8/D8-I8</f>
        <v>6.2479960831101883E-2</v>
      </c>
      <c r="P8" s="51">
        <f t="shared" si="8"/>
        <v>8.6220348721678372E-2</v>
      </c>
      <c r="Q8" s="52">
        <f t="shared" si="0"/>
        <v>21373.679566709179</v>
      </c>
      <c r="R8" s="52">
        <f t="shared" si="9"/>
        <v>593.71332129747725</v>
      </c>
    </row>
    <row r="9" spans="1:18">
      <c r="A9" s="1">
        <v>29</v>
      </c>
      <c r="B9" s="1">
        <v>35</v>
      </c>
      <c r="C9" s="1">
        <v>2021</v>
      </c>
      <c r="D9" s="2">
        <f t="shared" si="12"/>
        <v>6906</v>
      </c>
      <c r="E9" s="54">
        <f t="shared" si="10"/>
        <v>1.0329999999999999</v>
      </c>
      <c r="F9" s="14">
        <f t="shared" si="1"/>
        <v>14608.825460050728</v>
      </c>
      <c r="G9" s="3">
        <f t="shared" si="13"/>
        <v>1400</v>
      </c>
      <c r="H9" s="3">
        <v>200</v>
      </c>
      <c r="I9" s="40">
        <f t="shared" si="11"/>
        <v>1E-3</v>
      </c>
      <c r="J9" s="3">
        <f t="shared" si="2"/>
        <v>1600</v>
      </c>
      <c r="K9" s="5">
        <f t="shared" si="3"/>
        <v>1075.7412730025364</v>
      </c>
      <c r="L9" s="48">
        <f t="shared" si="4"/>
        <v>20439.084187048193</v>
      </c>
      <c r="M9" s="48">
        <f t="shared" si="5"/>
        <v>15133.084187048191</v>
      </c>
      <c r="N9" s="4">
        <f t="shared" si="6"/>
        <v>432.37383391566266</v>
      </c>
      <c r="O9" s="49">
        <f t="shared" si="14"/>
        <v>6.1608432365430441E-2</v>
      </c>
      <c r="P9" s="51">
        <f t="shared" si="8"/>
        <v>8.417397126319838E-2</v>
      </c>
      <c r="Q9" s="52">
        <f t="shared" si="0"/>
        <v>20345.690594027681</v>
      </c>
      <c r="R9" s="52">
        <f t="shared" si="9"/>
        <v>581.30544554364803</v>
      </c>
    </row>
    <row r="10" spans="1:18">
      <c r="A10" s="1">
        <v>30</v>
      </c>
      <c r="B10" s="1">
        <v>34</v>
      </c>
      <c r="C10" s="1">
        <v>2022</v>
      </c>
      <c r="D10" s="2">
        <f t="shared" si="12"/>
        <v>6926</v>
      </c>
      <c r="E10" s="54">
        <f t="shared" si="10"/>
        <v>1.0329999999999999</v>
      </c>
      <c r="F10" s="14">
        <f t="shared" si="1"/>
        <v>13961.834552205728</v>
      </c>
      <c r="G10" s="3">
        <f t="shared" si="13"/>
        <v>1430</v>
      </c>
      <c r="H10" s="3">
        <v>200</v>
      </c>
      <c r="I10" s="40">
        <f t="shared" si="11"/>
        <v>1E-3</v>
      </c>
      <c r="J10" s="3">
        <f t="shared" si="2"/>
        <v>1630</v>
      </c>
      <c r="K10" s="5">
        <f t="shared" si="3"/>
        <v>1044.3917276102864</v>
      </c>
      <c r="L10" s="48">
        <f t="shared" si="4"/>
        <v>19843.44282459544</v>
      </c>
      <c r="M10" s="48">
        <f t="shared" si="5"/>
        <v>14547.442824595442</v>
      </c>
      <c r="N10" s="4">
        <f t="shared" si="6"/>
        <v>427.86596542927765</v>
      </c>
      <c r="O10" s="49">
        <f t="shared" si="14"/>
        <v>6.0776778144567951E-2</v>
      </c>
      <c r="P10" s="51">
        <f t="shared" si="8"/>
        <v>8.2185774723188443E-2</v>
      </c>
      <c r="Q10" s="52">
        <f t="shared" si="0"/>
        <v>19353.434974915308</v>
      </c>
      <c r="R10" s="52">
        <f t="shared" si="9"/>
        <v>569.21867573280315</v>
      </c>
    </row>
    <row r="11" spans="1:18">
      <c r="A11" s="1">
        <v>31</v>
      </c>
      <c r="B11" s="1">
        <v>33</v>
      </c>
      <c r="C11" s="1">
        <v>2023</v>
      </c>
      <c r="D11" s="2">
        <f t="shared" si="12"/>
        <v>6946</v>
      </c>
      <c r="E11" s="54">
        <f t="shared" si="10"/>
        <v>1.0329999999999999</v>
      </c>
      <c r="F11" s="14">
        <f t="shared" si="1"/>
        <v>13332.946484132357</v>
      </c>
      <c r="G11" s="3">
        <f>G10+15</f>
        <v>1445</v>
      </c>
      <c r="H11" s="3"/>
      <c r="I11" s="40">
        <f t="shared" si="11"/>
        <v>1E-3</v>
      </c>
      <c r="J11" s="3">
        <f t="shared" si="2"/>
        <v>1445</v>
      </c>
      <c r="K11" s="5">
        <f t="shared" si="3"/>
        <v>1013.9473242066178</v>
      </c>
      <c r="L11" s="48">
        <f t="shared" si="4"/>
        <v>19264.999159925741</v>
      </c>
      <c r="M11" s="48">
        <f t="shared" si="5"/>
        <v>13763.999159925739</v>
      </c>
      <c r="N11" s="4">
        <f t="shared" si="6"/>
        <v>417.09088363411337</v>
      </c>
      <c r="O11" s="49">
        <f t="shared" si="14"/>
        <v>5.9047636572720032E-2</v>
      </c>
      <c r="P11" s="51">
        <f t="shared" si="8"/>
        <v>8.025397262786732E-2</v>
      </c>
      <c r="Q11" s="52">
        <f t="shared" si="0"/>
        <v>18395.655097814491</v>
      </c>
      <c r="R11" s="52">
        <f t="shared" si="9"/>
        <v>557.44409387316637</v>
      </c>
    </row>
    <row r="12" spans="1:18">
      <c r="A12" s="1">
        <v>32</v>
      </c>
      <c r="B12" s="1">
        <v>32</v>
      </c>
      <c r="C12" s="1">
        <v>2024</v>
      </c>
      <c r="D12" s="2">
        <f t="shared" si="12"/>
        <v>6966</v>
      </c>
      <c r="E12" s="54">
        <f t="shared" si="10"/>
        <v>1.0329999999999999</v>
      </c>
      <c r="F12" s="14">
        <f t="shared" si="1"/>
        <v>12721.644502015966</v>
      </c>
      <c r="G12" s="3">
        <f>G11+15</f>
        <v>1460</v>
      </c>
      <c r="H12" s="3"/>
      <c r="I12" s="40">
        <f t="shared" si="11"/>
        <v>1E-3</v>
      </c>
      <c r="J12" s="3">
        <f t="shared" si="2"/>
        <v>1460</v>
      </c>
      <c r="K12" s="5">
        <f t="shared" si="3"/>
        <v>984.38222510079834</v>
      </c>
      <c r="L12" s="48">
        <f t="shared" si="4"/>
        <v>18703.262276915168</v>
      </c>
      <c r="M12" s="48">
        <f t="shared" si="5"/>
        <v>13197.262276915168</v>
      </c>
      <c r="N12" s="4">
        <f t="shared" si="6"/>
        <v>412.41444615359899</v>
      </c>
      <c r="O12" s="49">
        <f t="shared" si="14"/>
        <v>5.8203911305426209E-2</v>
      </c>
      <c r="P12" s="51">
        <f t="shared" si="8"/>
        <v>7.8376835838930958E-2</v>
      </c>
      <c r="Q12" s="52">
        <f t="shared" si="0"/>
        <v>17471.137230527776</v>
      </c>
      <c r="R12" s="52">
        <f t="shared" si="9"/>
        <v>545.97303845399301</v>
      </c>
    </row>
    <row r="13" spans="1:18">
      <c r="A13" s="1">
        <v>33</v>
      </c>
      <c r="B13" s="1">
        <v>31</v>
      </c>
      <c r="C13" s="1">
        <v>2025</v>
      </c>
      <c r="D13" s="2">
        <f t="shared" si="12"/>
        <v>6986</v>
      </c>
      <c r="E13" s="54">
        <f t="shared" si="10"/>
        <v>1.0329999999999999</v>
      </c>
      <c r="F13" s="14">
        <f t="shared" si="1"/>
        <v>12127.426393705333</v>
      </c>
      <c r="G13" s="3">
        <f t="shared" ref="G13:G27" si="15">G12+15</f>
        <v>1475</v>
      </c>
      <c r="H13" s="3"/>
      <c r="I13" s="40">
        <f t="shared" si="11"/>
        <v>1E-3</v>
      </c>
      <c r="J13" s="3">
        <f t="shared" si="2"/>
        <v>1475</v>
      </c>
      <c r="K13" s="5">
        <f t="shared" si="3"/>
        <v>955.67131968526667</v>
      </c>
      <c r="L13" s="48">
        <f t="shared" si="4"/>
        <v>18157.755074020068</v>
      </c>
      <c r="M13" s="48">
        <f t="shared" si="5"/>
        <v>12646.755074020066</v>
      </c>
      <c r="N13" s="4">
        <f t="shared" si="6"/>
        <v>407.95984109742153</v>
      </c>
      <c r="O13" s="49">
        <f t="shared" si="14"/>
        <v>5.7396770841314275E-2</v>
      </c>
      <c r="P13" s="51">
        <f t="shared" si="8"/>
        <v>7.6552690658988509E-2</v>
      </c>
      <c r="Q13" s="52">
        <f t="shared" si="0"/>
        <v>16578.710005254507</v>
      </c>
      <c r="R13" s="52">
        <f t="shared" si="9"/>
        <v>534.79709694369376</v>
      </c>
    </row>
    <row r="14" spans="1:18">
      <c r="A14" s="1">
        <v>34</v>
      </c>
      <c r="B14" s="1">
        <v>30</v>
      </c>
      <c r="C14" s="1">
        <v>2026</v>
      </c>
      <c r="D14" s="2">
        <f t="shared" si="12"/>
        <v>7006</v>
      </c>
      <c r="E14" s="54">
        <f t="shared" si="10"/>
        <v>1.0329999999999999</v>
      </c>
      <c r="F14" s="14">
        <f t="shared" si="1"/>
        <v>11549.804086987358</v>
      </c>
      <c r="G14" s="3">
        <f t="shared" si="15"/>
        <v>1490</v>
      </c>
      <c r="H14" s="3"/>
      <c r="I14" s="40">
        <f t="shared" si="11"/>
        <v>1E-3</v>
      </c>
      <c r="J14" s="3">
        <f t="shared" si="2"/>
        <v>1490</v>
      </c>
      <c r="K14" s="5">
        <f t="shared" si="3"/>
        <v>927.79020434936797</v>
      </c>
      <c r="L14" s="48">
        <f t="shared" si="4"/>
        <v>17628.013882637992</v>
      </c>
      <c r="M14" s="48">
        <f t="shared" si="5"/>
        <v>12112.01388263799</v>
      </c>
      <c r="N14" s="4">
        <f t="shared" si="6"/>
        <v>403.73379608793306</v>
      </c>
      <c r="O14" s="49">
        <f t="shared" si="14"/>
        <v>5.662686213073552E-2</v>
      </c>
      <c r="P14" s="51">
        <f t="shared" si="8"/>
        <v>7.4779917000918086E-2</v>
      </c>
      <c r="Q14" s="52">
        <f t="shared" si="0"/>
        <v>15717.242955252961</v>
      </c>
      <c r="R14" s="52">
        <f t="shared" si="9"/>
        <v>523.90809850843209</v>
      </c>
    </row>
    <row r="15" spans="1:18">
      <c r="A15" s="1">
        <v>35</v>
      </c>
      <c r="B15" s="1">
        <v>29</v>
      </c>
      <c r="C15" s="1">
        <v>2027</v>
      </c>
      <c r="D15" s="2">
        <f t="shared" si="12"/>
        <v>7026</v>
      </c>
      <c r="E15" s="54">
        <f t="shared" si="10"/>
        <v>1.0329999999999999</v>
      </c>
      <c r="F15" s="14">
        <f t="shared" si="1"/>
        <v>10988.303258688404</v>
      </c>
      <c r="G15" s="3">
        <f t="shared" si="15"/>
        <v>1505</v>
      </c>
      <c r="H15" s="3"/>
      <c r="I15" s="40">
        <f t="shared" si="11"/>
        <v>1E-3</v>
      </c>
      <c r="J15" s="3">
        <f t="shared" si="2"/>
        <v>1505</v>
      </c>
      <c r="K15" s="5">
        <f t="shared" si="3"/>
        <v>900.71516293442028</v>
      </c>
      <c r="L15" s="48">
        <f t="shared" si="4"/>
        <v>17113.588095753985</v>
      </c>
      <c r="M15" s="48">
        <f t="shared" si="5"/>
        <v>11592.588095753983</v>
      </c>
      <c r="N15" s="4">
        <f t="shared" si="6"/>
        <v>399.744417094965</v>
      </c>
      <c r="O15" s="49">
        <f t="shared" si="14"/>
        <v>5.5895020935804868E-2</v>
      </c>
      <c r="P15" s="51">
        <f t="shared" si="8"/>
        <v>7.3056946618950361E-2</v>
      </c>
      <c r="Q15" s="52">
        <f t="shared" si="0"/>
        <v>14885.645101397611</v>
      </c>
      <c r="R15" s="52">
        <f t="shared" si="9"/>
        <v>513.2981069447452</v>
      </c>
    </row>
    <row r="16" spans="1:18">
      <c r="A16" s="1">
        <v>36</v>
      </c>
      <c r="B16" s="1">
        <v>28</v>
      </c>
      <c r="C16" s="1">
        <v>2028</v>
      </c>
      <c r="D16" s="2">
        <f t="shared" si="12"/>
        <v>7046</v>
      </c>
      <c r="E16" s="54">
        <f t="shared" si="10"/>
        <v>1.0329999999999999</v>
      </c>
      <c r="F16" s="14">
        <f t="shared" si="1"/>
        <v>10442.462954320476</v>
      </c>
      <c r="G16" s="3">
        <f t="shared" si="15"/>
        <v>1520</v>
      </c>
      <c r="H16" s="3"/>
      <c r="I16" s="40">
        <f t="shared" si="11"/>
        <v>1E-3</v>
      </c>
      <c r="J16" s="3">
        <f t="shared" si="2"/>
        <v>1520</v>
      </c>
      <c r="K16" s="5">
        <f t="shared" si="3"/>
        <v>874.42314771602378</v>
      </c>
      <c r="L16" s="48">
        <f t="shared" si="4"/>
        <v>16614.039806604451</v>
      </c>
      <c r="M16" s="48">
        <f t="shared" si="5"/>
        <v>11088.039806604451</v>
      </c>
      <c r="N16" s="4">
        <f t="shared" si="6"/>
        <v>396.00142166444465</v>
      </c>
      <c r="O16" s="49">
        <f t="shared" si="14"/>
        <v>5.5202302251553315E-2</v>
      </c>
      <c r="P16" s="51">
        <f t="shared" si="8"/>
        <v>7.138226139936675E-2</v>
      </c>
      <c r="Q16" s="52">
        <f t="shared" si="0"/>
        <v>14082.863586958269</v>
      </c>
      <c r="R16" s="52">
        <f t="shared" si="9"/>
        <v>502.95941381993816</v>
      </c>
    </row>
    <row r="17" spans="1:18">
      <c r="A17" s="1">
        <v>37</v>
      </c>
      <c r="B17" s="1">
        <v>27</v>
      </c>
      <c r="C17" s="1">
        <v>2029</v>
      </c>
      <c r="D17" s="2">
        <f t="shared" si="12"/>
        <v>7066</v>
      </c>
      <c r="E17" s="54">
        <f t="shared" si="10"/>
        <v>1.0329999999999999</v>
      </c>
      <c r="F17" s="14">
        <f t="shared" si="1"/>
        <v>9911.8352179974718</v>
      </c>
      <c r="G17" s="3">
        <f t="shared" si="15"/>
        <v>1535</v>
      </c>
      <c r="H17" s="3"/>
      <c r="I17" s="40">
        <f t="shared" si="11"/>
        <v>1E-3</v>
      </c>
      <c r="J17" s="3">
        <f t="shared" si="2"/>
        <v>1535</v>
      </c>
      <c r="K17" s="5">
        <f t="shared" si="3"/>
        <v>848.89176089987359</v>
      </c>
      <c r="L17" s="48">
        <f t="shared" si="4"/>
        <v>16128.943457097597</v>
      </c>
      <c r="M17" s="48">
        <f t="shared" si="5"/>
        <v>10597.943457097597</v>
      </c>
      <c r="N17" s="4">
        <f t="shared" si="6"/>
        <v>392.51642433694803</v>
      </c>
      <c r="O17" s="49">
        <f t="shared" si="14"/>
        <v>5.4550017596511187E-2</v>
      </c>
      <c r="P17" s="51">
        <f t="shared" si="8"/>
        <v>6.975439170877025E-2</v>
      </c>
      <c r="Q17" s="52">
        <f t="shared" si="0"/>
        <v>13307.882358982606</v>
      </c>
      <c r="R17" s="52">
        <f t="shared" si="9"/>
        <v>492.8845318141706</v>
      </c>
    </row>
    <row r="18" spans="1:18">
      <c r="A18" s="1">
        <v>38</v>
      </c>
      <c r="B18" s="1">
        <v>26</v>
      </c>
      <c r="C18" s="1">
        <v>2030</v>
      </c>
      <c r="D18" s="2">
        <f t="shared" si="12"/>
        <v>7086</v>
      </c>
      <c r="E18" s="54">
        <f t="shared" si="10"/>
        <v>1.0329999999999999</v>
      </c>
      <c r="F18" s="14">
        <f t="shared" si="1"/>
        <v>9395.9847323534341</v>
      </c>
      <c r="G18" s="3">
        <f t="shared" si="15"/>
        <v>1550</v>
      </c>
      <c r="H18" s="3"/>
      <c r="I18" s="40">
        <f t="shared" si="11"/>
        <v>1E-3</v>
      </c>
      <c r="J18" s="3">
        <f t="shared" si="2"/>
        <v>1550</v>
      </c>
      <c r="K18" s="5">
        <f t="shared" si="3"/>
        <v>824.09923661767175</v>
      </c>
      <c r="L18" s="48">
        <f t="shared" si="4"/>
        <v>15657.885495735762</v>
      </c>
      <c r="M18" s="48">
        <f t="shared" si="5"/>
        <v>10121.885495735762</v>
      </c>
      <c r="N18" s="4">
        <f t="shared" si="6"/>
        <v>389.30328829752932</v>
      </c>
      <c r="O18" s="49">
        <f t="shared" si="14"/>
        <v>5.393978101856186E-2</v>
      </c>
      <c r="P18" s="51">
        <f t="shared" si="8"/>
        <v>6.8171914797958463E-2</v>
      </c>
      <c r="Q18" s="52">
        <f t="shared" si="0"/>
        <v>12559.720894716676</v>
      </c>
      <c r="R18" s="52">
        <f t="shared" si="9"/>
        <v>483.06618825833368</v>
      </c>
    </row>
    <row r="19" spans="1:18">
      <c r="A19" s="1">
        <v>39</v>
      </c>
      <c r="B19" s="1">
        <v>25</v>
      </c>
      <c r="C19" s="1">
        <v>2031</v>
      </c>
      <c r="D19" s="2">
        <f t="shared" si="12"/>
        <v>7106</v>
      </c>
      <c r="E19" s="54">
        <f t="shared" si="10"/>
        <v>1.0329999999999999</v>
      </c>
      <c r="F19" s="14">
        <f t="shared" si="1"/>
        <v>8894.4884682015545</v>
      </c>
      <c r="G19" s="3">
        <f t="shared" si="15"/>
        <v>1565</v>
      </c>
      <c r="H19" s="3"/>
      <c r="I19" s="40">
        <f t="shared" si="11"/>
        <v>1E-3</v>
      </c>
      <c r="J19" s="3">
        <f t="shared" si="2"/>
        <v>1565</v>
      </c>
      <c r="K19" s="5">
        <f t="shared" si="3"/>
        <v>800.02442341007782</v>
      </c>
      <c r="L19" s="48">
        <f t="shared" si="4"/>
        <v>15200.464044791477</v>
      </c>
      <c r="M19" s="48">
        <f t="shared" si="5"/>
        <v>9659.4640447914771</v>
      </c>
      <c r="N19" s="4">
        <f t="shared" si="6"/>
        <v>386.37856179165914</v>
      </c>
      <c r="O19" s="49">
        <f t="shared" si="14"/>
        <v>5.3373566252696188E-2</v>
      </c>
      <c r="P19" s="51">
        <f t="shared" si="8"/>
        <v>6.6633453259496947E-2</v>
      </c>
      <c r="Q19" s="52">
        <f t="shared" si="0"/>
        <v>11837.432971549631</v>
      </c>
      <c r="R19" s="52">
        <f t="shared" si="9"/>
        <v>473.49731886198526</v>
      </c>
    </row>
    <row r="20" spans="1:18">
      <c r="A20" s="1">
        <v>40</v>
      </c>
      <c r="B20" s="1">
        <v>24</v>
      </c>
      <c r="C20" s="1">
        <v>2032</v>
      </c>
      <c r="D20" s="2">
        <f t="shared" si="12"/>
        <v>7126</v>
      </c>
      <c r="E20" s="54">
        <f t="shared" si="10"/>
        <v>1.0329999999999999</v>
      </c>
      <c r="F20" s="14">
        <f t="shared" si="1"/>
        <v>8406.9353436788988</v>
      </c>
      <c r="G20" s="3">
        <f t="shared" si="15"/>
        <v>1580</v>
      </c>
      <c r="H20" s="3"/>
      <c r="I20" s="40">
        <f t="shared" si="11"/>
        <v>1E-3</v>
      </c>
      <c r="J20" s="3">
        <f t="shared" si="2"/>
        <v>1580</v>
      </c>
      <c r="K20" s="5">
        <f t="shared" si="3"/>
        <v>776.64676718394503</v>
      </c>
      <c r="L20" s="48">
        <f t="shared" si="4"/>
        <v>14756.288576494953</v>
      </c>
      <c r="M20" s="48">
        <f t="shared" si="5"/>
        <v>9210.2885764949533</v>
      </c>
      <c r="N20" s="4">
        <f t="shared" si="6"/>
        <v>383.76202402062307</v>
      </c>
      <c r="O20" s="49">
        <f t="shared" si="14"/>
        <v>5.2853778279627152E-2</v>
      </c>
      <c r="P20" s="51">
        <f t="shared" si="8"/>
        <v>6.5137673537156354E-2</v>
      </c>
      <c r="Q20" s="52">
        <f t="shared" si="0"/>
        <v>11140.105479018628</v>
      </c>
      <c r="R20" s="52">
        <f t="shared" si="9"/>
        <v>464.17106162577619</v>
      </c>
    </row>
    <row r="21" spans="1:18">
      <c r="A21" s="1">
        <v>41</v>
      </c>
      <c r="B21" s="1">
        <v>23</v>
      </c>
      <c r="C21" s="1">
        <v>2033</v>
      </c>
      <c r="D21" s="2">
        <f t="shared" si="12"/>
        <v>7146</v>
      </c>
      <c r="E21" s="54">
        <f t="shared" si="10"/>
        <v>1.0329999999999999</v>
      </c>
      <c r="F21" s="14">
        <f t="shared" si="1"/>
        <v>7932.925892628502</v>
      </c>
      <c r="G21" s="3">
        <f t="shared" si="15"/>
        <v>1595</v>
      </c>
      <c r="H21" s="3"/>
      <c r="I21" s="40">
        <f t="shared" si="11"/>
        <v>1E-3</v>
      </c>
      <c r="J21" s="3">
        <f t="shared" si="2"/>
        <v>1595</v>
      </c>
      <c r="K21" s="5">
        <f t="shared" si="3"/>
        <v>753.94629463142519</v>
      </c>
      <c r="L21" s="48">
        <f t="shared" si="4"/>
        <v>14324.979597997077</v>
      </c>
      <c r="M21" s="48">
        <f t="shared" si="5"/>
        <v>8773.9795979970768</v>
      </c>
      <c r="N21" s="4">
        <f t="shared" si="6"/>
        <v>381.47737382595989</v>
      </c>
      <c r="O21" s="49">
        <f t="shared" si="14"/>
        <v>5.2383343664422037E-2</v>
      </c>
      <c r="P21" s="51">
        <f t="shared" si="8"/>
        <v>6.3683284485441166E-2</v>
      </c>
      <c r="Q21" s="52">
        <f t="shared" si="0"/>
        <v>10466.857271458139</v>
      </c>
      <c r="R21" s="52">
        <f t="shared" si="9"/>
        <v>455.08075093296253</v>
      </c>
    </row>
    <row r="22" spans="1:18">
      <c r="A22" s="1">
        <v>42</v>
      </c>
      <c r="B22" s="1">
        <v>22</v>
      </c>
      <c r="C22" s="1">
        <v>2034</v>
      </c>
      <c r="D22" s="2">
        <f t="shared" si="12"/>
        <v>7166</v>
      </c>
      <c r="E22" s="54">
        <f t="shared" si="10"/>
        <v>1.0329999999999999</v>
      </c>
      <c r="F22" s="14">
        <f t="shared" si="1"/>
        <v>7472.0719419763336</v>
      </c>
      <c r="G22" s="3">
        <f t="shared" si="15"/>
        <v>1610</v>
      </c>
      <c r="H22" s="3"/>
      <c r="I22" s="40">
        <f t="shared" si="11"/>
        <v>1E-3</v>
      </c>
      <c r="J22" s="3">
        <f t="shared" si="2"/>
        <v>1610</v>
      </c>
      <c r="K22" s="5">
        <f t="shared" si="3"/>
        <v>731.9035970988167</v>
      </c>
      <c r="L22" s="48">
        <f t="shared" si="4"/>
        <v>13906.168344877517</v>
      </c>
      <c r="M22" s="48">
        <f t="shared" si="5"/>
        <v>8350.1683448775166</v>
      </c>
      <c r="N22" s="4">
        <f t="shared" si="6"/>
        <v>379.55310658534165</v>
      </c>
      <c r="O22" s="49">
        <f t="shared" si="14"/>
        <v>5.196582564685203E-2</v>
      </c>
      <c r="P22" s="51">
        <f t="shared" si="8"/>
        <v>6.2269035977497667E-2</v>
      </c>
      <c r="Q22" s="52">
        <f t="shared" si="0"/>
        <v>9816.8380599244629</v>
      </c>
      <c r="R22" s="52">
        <f t="shared" si="9"/>
        <v>446.21991181474829</v>
      </c>
    </row>
    <row r="23" spans="1:18">
      <c r="A23" s="1">
        <v>43</v>
      </c>
      <c r="B23" s="1">
        <v>21</v>
      </c>
      <c r="C23" s="1">
        <v>2035</v>
      </c>
      <c r="D23" s="2">
        <f t="shared" si="12"/>
        <v>7186</v>
      </c>
      <c r="E23" s="54">
        <f t="shared" si="10"/>
        <v>1.0329999999999999</v>
      </c>
      <c r="F23" s="14">
        <f t="shared" si="1"/>
        <v>7023.9962978670046</v>
      </c>
      <c r="G23" s="3">
        <f t="shared" si="15"/>
        <v>1625</v>
      </c>
      <c r="H23" s="3"/>
      <c r="I23" s="40">
        <f t="shared" si="11"/>
        <v>1E-3</v>
      </c>
      <c r="J23" s="3">
        <f t="shared" si="2"/>
        <v>1625</v>
      </c>
      <c r="K23" s="5">
        <f t="shared" si="3"/>
        <v>710.49981489335028</v>
      </c>
      <c r="L23" s="48">
        <f t="shared" si="4"/>
        <v>13499.496482973655</v>
      </c>
      <c r="M23" s="48">
        <f t="shared" si="5"/>
        <v>7938.4964829736546</v>
      </c>
      <c r="N23" s="4">
        <f t="shared" si="6"/>
        <v>378.0236420463645</v>
      </c>
      <c r="O23" s="49">
        <f t="shared" si="14"/>
        <v>5.1605572230220498E-2</v>
      </c>
      <c r="P23" s="51">
        <f t="shared" si="8"/>
        <v>6.0893717559750413E-2</v>
      </c>
      <c r="Q23" s="52">
        <f t="shared" si="0"/>
        <v>9189.2273420716956</v>
      </c>
      <c r="R23" s="52">
        <f t="shared" si="9"/>
        <v>437.58225438436648</v>
      </c>
    </row>
    <row r="24" spans="1:18">
      <c r="A24" s="1">
        <v>44</v>
      </c>
      <c r="B24" s="1">
        <v>20</v>
      </c>
      <c r="C24" s="1">
        <v>2036</v>
      </c>
      <c r="D24" s="2">
        <f t="shared" si="12"/>
        <v>7206</v>
      </c>
      <c r="E24" s="54">
        <f t="shared" si="10"/>
        <v>1.0329999999999999</v>
      </c>
      <c r="F24" s="14">
        <f t="shared" si="1"/>
        <v>6588.3324403277493</v>
      </c>
      <c r="G24" s="3">
        <f t="shared" si="15"/>
        <v>1640</v>
      </c>
      <c r="H24" s="3"/>
      <c r="I24" s="40">
        <f t="shared" si="11"/>
        <v>1E-3</v>
      </c>
      <c r="J24" s="3">
        <f t="shared" si="2"/>
        <v>1640</v>
      </c>
      <c r="K24" s="5">
        <f t="shared" si="3"/>
        <v>689.71662201638753</v>
      </c>
      <c r="L24" s="48">
        <f t="shared" si="4"/>
        <v>13104.615818311362</v>
      </c>
      <c r="M24" s="48">
        <f t="shared" si="5"/>
        <v>7538.6158183113621</v>
      </c>
      <c r="N24" s="4">
        <f t="shared" si="6"/>
        <v>376.93079091556808</v>
      </c>
      <c r="O24" s="49">
        <f t="shared" si="14"/>
        <v>5.1307908814261456E-2</v>
      </c>
      <c r="P24" s="51">
        <f t="shared" si="8"/>
        <v>5.9556157151671056E-2</v>
      </c>
      <c r="Q24" s="52">
        <f t="shared" si="0"/>
        <v>8583.2333686988331</v>
      </c>
      <c r="R24" s="52">
        <f t="shared" si="9"/>
        <v>429.16166843494165</v>
      </c>
    </row>
    <row r="25" spans="1:18">
      <c r="A25" s="1">
        <v>45</v>
      </c>
      <c r="B25" s="1">
        <v>19</v>
      </c>
      <c r="C25" s="1">
        <v>2037</v>
      </c>
      <c r="D25" s="2">
        <f t="shared" si="12"/>
        <v>7226</v>
      </c>
      <c r="E25" s="54">
        <f t="shared" si="10"/>
        <v>1.0329999999999999</v>
      </c>
      <c r="F25" s="14">
        <f t="shared" si="1"/>
        <v>6164.7242262361669</v>
      </c>
      <c r="G25" s="3">
        <f t="shared" si="15"/>
        <v>1655</v>
      </c>
      <c r="H25" s="3"/>
      <c r="I25" s="40">
        <f t="shared" si="11"/>
        <v>1E-3</v>
      </c>
      <c r="J25" s="3">
        <f t="shared" si="2"/>
        <v>1655</v>
      </c>
      <c r="K25" s="5">
        <f t="shared" si="3"/>
        <v>669.53621131180842</v>
      </c>
      <c r="L25" s="48">
        <f t="shared" si="4"/>
        <v>12721.188014924359</v>
      </c>
      <c r="M25" s="48">
        <f t="shared" si="5"/>
        <v>7150.1880149243589</v>
      </c>
      <c r="N25" s="4">
        <f>((L25+J25)-D25)/B25</f>
        <v>376.32568499601888</v>
      </c>
      <c r="O25" s="49">
        <f t="shared" si="14"/>
        <v>5.107939177913353E-2</v>
      </c>
      <c r="P25" s="51">
        <f t="shared" si="8"/>
        <v>5.825521978914075E-2</v>
      </c>
      <c r="Q25" s="52">
        <f t="shared" si="0"/>
        <v>7998.0921457302902</v>
      </c>
      <c r="R25" s="52">
        <f t="shared" si="9"/>
        <v>420.95221819633105</v>
      </c>
    </row>
    <row r="26" spans="1:18">
      <c r="A26" s="1">
        <v>46</v>
      </c>
      <c r="B26" s="1">
        <v>18</v>
      </c>
      <c r="C26" s="1">
        <v>2038</v>
      </c>
      <c r="D26" s="2">
        <f t="shared" si="12"/>
        <v>7246</v>
      </c>
      <c r="E26" s="54">
        <f t="shared" si="10"/>
        <v>1.0329999999999999</v>
      </c>
      <c r="F26" s="14">
        <f t="shared" si="1"/>
        <v>5752.825600372762</v>
      </c>
      <c r="G26" s="3">
        <f t="shared" si="15"/>
        <v>1670</v>
      </c>
      <c r="H26" s="3"/>
      <c r="I26" s="40">
        <f t="shared" si="11"/>
        <v>1E-3</v>
      </c>
      <c r="J26" s="3">
        <f t="shared" si="2"/>
        <v>1670</v>
      </c>
      <c r="K26" s="5">
        <f t="shared" si="3"/>
        <v>649.94128001863817</v>
      </c>
      <c r="L26" s="48">
        <f t="shared" si="4"/>
        <v>12348.884320354124</v>
      </c>
      <c r="M26" s="48">
        <f t="shared" si="5"/>
        <v>6772.8843203541237</v>
      </c>
      <c r="N26" s="4">
        <f t="shared" ref="N26:N43" si="16">((L26+J26)-D26)/B26</f>
        <v>376.27135113078464</v>
      </c>
      <c r="O26" s="49">
        <f t="shared" si="14"/>
        <v>5.09281467196777E-2</v>
      </c>
      <c r="P26" s="51">
        <f t="shared" si="8"/>
        <v>5.6989806409918499E-2</v>
      </c>
      <c r="Q26" s="52">
        <f t="shared" si="0"/>
        <v>7433.0664704328501</v>
      </c>
      <c r="R26" s="52">
        <f t="shared" si="9"/>
        <v>412.94813724626943</v>
      </c>
    </row>
    <row r="27" spans="1:18">
      <c r="A27" s="1">
        <v>47</v>
      </c>
      <c r="B27" s="1">
        <v>17</v>
      </c>
      <c r="C27" s="1">
        <v>2039</v>
      </c>
      <c r="D27" s="2">
        <f t="shared" si="12"/>
        <v>7266</v>
      </c>
      <c r="E27" s="54">
        <f t="shared" si="10"/>
        <v>1.0329999999999999</v>
      </c>
      <c r="F27" s="14">
        <f t="shared" si="1"/>
        <v>5352.3003143448786</v>
      </c>
      <c r="G27" s="3">
        <f t="shared" si="15"/>
        <v>1685</v>
      </c>
      <c r="H27" s="3"/>
      <c r="I27" s="40">
        <f t="shared" si="11"/>
        <v>1E-3</v>
      </c>
      <c r="J27" s="3">
        <f t="shared" si="2"/>
        <v>1685</v>
      </c>
      <c r="K27" s="5">
        <f t="shared" si="3"/>
        <v>630.91501571724393</v>
      </c>
      <c r="L27" s="48">
        <f t="shared" si="4"/>
        <v>11987.385298627634</v>
      </c>
      <c r="M27" s="48">
        <f t="shared" si="5"/>
        <v>6406.3852986276343</v>
      </c>
      <c r="N27" s="4">
        <f t="shared" si="16"/>
        <v>376.84619403691966</v>
      </c>
      <c r="O27" s="49">
        <f t="shared" si="14"/>
        <v>5.0864326181794609E-2</v>
      </c>
      <c r="P27" s="51">
        <f t="shared" si="8"/>
        <v>5.5758852679781264E-2</v>
      </c>
      <c r="Q27" s="52">
        <f t="shared" si="0"/>
        <v>6887.4450007119412</v>
      </c>
      <c r="R27" s="52">
        <f t="shared" si="9"/>
        <v>405.14382357129068</v>
      </c>
    </row>
    <row r="28" spans="1:18">
      <c r="A28" s="1">
        <v>48</v>
      </c>
      <c r="B28" s="1">
        <v>16</v>
      </c>
      <c r="C28" s="1">
        <v>2040</v>
      </c>
      <c r="D28" s="2">
        <f t="shared" si="12"/>
        <v>7286</v>
      </c>
      <c r="E28" s="54">
        <f t="shared" si="10"/>
        <v>1.0329999999999999</v>
      </c>
      <c r="F28" s="14">
        <f t="shared" si="1"/>
        <v>4962.8216531739672</v>
      </c>
      <c r="G28" s="3">
        <f>G27+10</f>
        <v>1695</v>
      </c>
      <c r="H28" s="3"/>
      <c r="I28" s="40">
        <f t="shared" si="11"/>
        <v>1E-3</v>
      </c>
      <c r="J28" s="3">
        <f t="shared" si="2"/>
        <v>1695</v>
      </c>
      <c r="K28" s="5">
        <f t="shared" si="3"/>
        <v>612.44108265869841</v>
      </c>
      <c r="L28" s="48">
        <f t="shared" si="4"/>
        <v>11636.380570515268</v>
      </c>
      <c r="M28" s="48">
        <f t="shared" si="5"/>
        <v>6045.380570515269</v>
      </c>
      <c r="N28" s="4">
        <f t="shared" si="16"/>
        <v>377.83628565720426</v>
      </c>
      <c r="O28" s="49">
        <f t="shared" si="14"/>
        <v>5.0857848703980822E-2</v>
      </c>
      <c r="P28" s="51">
        <f t="shared" si="8"/>
        <v>5.4561327857949614E-2</v>
      </c>
      <c r="Q28" s="52">
        <f t="shared" si="0"/>
        <v>6360.5413563683342</v>
      </c>
      <c r="R28" s="52">
        <f t="shared" si="9"/>
        <v>397.53383477302089</v>
      </c>
    </row>
    <row r="29" spans="1:18">
      <c r="A29" s="1">
        <v>49</v>
      </c>
      <c r="B29" s="1">
        <v>15</v>
      </c>
      <c r="C29" s="1">
        <v>2041</v>
      </c>
      <c r="D29" s="2">
        <f t="shared" si="12"/>
        <v>7306</v>
      </c>
      <c r="E29" s="54">
        <f t="shared" si="10"/>
        <v>1.0329999999999999</v>
      </c>
      <c r="F29" s="14">
        <f t="shared" si="1"/>
        <v>4584.0721693434552</v>
      </c>
      <c r="G29" s="3">
        <f t="shared" ref="G29:G43" si="17">G28+10</f>
        <v>1705</v>
      </c>
      <c r="H29" s="3"/>
      <c r="I29" s="40">
        <f t="shared" si="11"/>
        <v>1E-3</v>
      </c>
      <c r="J29" s="3">
        <f t="shared" si="2"/>
        <v>1705</v>
      </c>
      <c r="K29" s="5">
        <f t="shared" si="3"/>
        <v>594.50360846717274</v>
      </c>
      <c r="L29" s="48">
        <f t="shared" si="4"/>
        <v>11295.568560876283</v>
      </c>
      <c r="M29" s="48">
        <f t="shared" si="5"/>
        <v>5694.5685608762824</v>
      </c>
      <c r="N29" s="4">
        <f t="shared" si="16"/>
        <v>379.63790405841888</v>
      </c>
      <c r="O29" s="49">
        <f t="shared" si="14"/>
        <v>5.096248344626593E-2</v>
      </c>
      <c r="P29" s="51">
        <f t="shared" si="8"/>
        <v>5.3396233700461114E-2</v>
      </c>
      <c r="Q29" s="52">
        <f t="shared" si="0"/>
        <v>5851.6932512335334</v>
      </c>
      <c r="R29" s="52">
        <f t="shared" si="9"/>
        <v>390.11288341556889</v>
      </c>
    </row>
    <row r="30" spans="1:18">
      <c r="A30" s="1">
        <v>50</v>
      </c>
      <c r="B30" s="1">
        <v>14</v>
      </c>
      <c r="C30" s="1">
        <v>2042</v>
      </c>
      <c r="D30" s="2">
        <f t="shared" si="12"/>
        <v>7326</v>
      </c>
      <c r="E30" s="54">
        <f t="shared" si="10"/>
        <v>1.0329999999999999</v>
      </c>
      <c r="F30" s="14">
        <f t="shared" si="1"/>
        <v>4215.743424109527</v>
      </c>
      <c r="G30" s="3">
        <f t="shared" si="17"/>
        <v>1715</v>
      </c>
      <c r="H30" s="3"/>
      <c r="I30" s="40">
        <f t="shared" si="11"/>
        <v>1E-3</v>
      </c>
      <c r="J30" s="3">
        <f t="shared" si="2"/>
        <v>1715</v>
      </c>
      <c r="K30" s="5">
        <f t="shared" si="3"/>
        <v>577.08717120547635</v>
      </c>
      <c r="L30" s="48">
        <f t="shared" si="4"/>
        <v>10964.656252904051</v>
      </c>
      <c r="M30" s="48">
        <f t="shared" si="5"/>
        <v>5353.6562529040511</v>
      </c>
      <c r="N30" s="4">
        <f t="shared" si="16"/>
        <v>382.4040180645751</v>
      </c>
      <c r="O30" s="49">
        <f t="shared" si="14"/>
        <v>5.1198200664015162E-2</v>
      </c>
      <c r="P30" s="51">
        <f t="shared" si="8"/>
        <v>5.2262603400200329E-2</v>
      </c>
      <c r="Q30" s="52">
        <f t="shared" si="0"/>
        <v>5360.261655138147</v>
      </c>
      <c r="R30" s="52">
        <f t="shared" si="9"/>
        <v>382.87583250986762</v>
      </c>
    </row>
    <row r="31" spans="1:18">
      <c r="A31" s="1">
        <v>51</v>
      </c>
      <c r="B31" s="1">
        <v>13</v>
      </c>
      <c r="C31" s="1">
        <v>2043</v>
      </c>
      <c r="D31" s="2">
        <f t="shared" si="12"/>
        <v>7346</v>
      </c>
      <c r="E31" s="54">
        <f t="shared" si="10"/>
        <v>1.0329999999999999</v>
      </c>
      <c r="F31" s="14">
        <f t="shared" si="1"/>
        <v>3857.5357358822257</v>
      </c>
      <c r="G31" s="3">
        <f t="shared" si="17"/>
        <v>1725</v>
      </c>
      <c r="H31" s="3"/>
      <c r="I31" s="40">
        <f t="shared" si="11"/>
        <v>1E-3</v>
      </c>
      <c r="J31" s="3">
        <f t="shared" si="2"/>
        <v>1725</v>
      </c>
      <c r="K31" s="5">
        <f t="shared" si="3"/>
        <v>560.17678679411131</v>
      </c>
      <c r="L31" s="48">
        <f t="shared" si="4"/>
        <v>10643.358949088115</v>
      </c>
      <c r="M31" s="48">
        <f t="shared" si="5"/>
        <v>5022.3589490881141</v>
      </c>
      <c r="N31" s="4">
        <f t="shared" si="16"/>
        <v>386.33530377600886</v>
      </c>
      <c r="O31" s="49">
        <f t="shared" si="14"/>
        <v>5.159124745113107E-2</v>
      </c>
      <c r="P31" s="51">
        <f t="shared" si="8"/>
        <v>5.1159500562337624E-2</v>
      </c>
      <c r="Q31" s="52">
        <f t="shared" si="0"/>
        <v>4885.6299847021182</v>
      </c>
      <c r="R31" s="52">
        <f t="shared" si="9"/>
        <v>375.81769113093219</v>
      </c>
    </row>
    <row r="32" spans="1:18">
      <c r="A32" s="1">
        <v>52</v>
      </c>
      <c r="B32" s="1">
        <v>12</v>
      </c>
      <c r="C32" s="1">
        <v>2044</v>
      </c>
      <c r="D32" s="2">
        <f t="shared" si="12"/>
        <v>7366</v>
      </c>
      <c r="E32" s="54">
        <f t="shared" si="10"/>
        <v>1.0329999999999999</v>
      </c>
      <c r="F32" s="14">
        <f t="shared" si="1"/>
        <v>3509.1579354891201</v>
      </c>
      <c r="G32" s="3">
        <f t="shared" si="17"/>
        <v>1735</v>
      </c>
      <c r="H32" s="3"/>
      <c r="I32" s="40">
        <f t="shared" si="11"/>
        <v>1E-3</v>
      </c>
      <c r="J32" s="3">
        <f t="shared" si="2"/>
        <v>1735</v>
      </c>
      <c r="K32" s="5">
        <f t="shared" si="3"/>
        <v>543.75789677445607</v>
      </c>
      <c r="L32" s="48">
        <f t="shared" si="4"/>
        <v>10331.400038714664</v>
      </c>
      <c r="M32" s="48">
        <f t="shared" si="5"/>
        <v>4700.4000387146643</v>
      </c>
      <c r="N32" s="4">
        <f t="shared" si="16"/>
        <v>391.70000322622201</v>
      </c>
      <c r="O32" s="49">
        <f t="shared" si="14"/>
        <v>5.2176758515642414E-2</v>
      </c>
      <c r="P32" s="51">
        <f t="shared" si="8"/>
        <v>5.0086018213973481E-2</v>
      </c>
      <c r="Q32" s="52">
        <f t="shared" si="0"/>
        <v>4427.203321969544</v>
      </c>
      <c r="R32" s="52">
        <f t="shared" si="9"/>
        <v>368.93361016412865</v>
      </c>
    </row>
    <row r="33" spans="1:18">
      <c r="A33" s="1">
        <v>53</v>
      </c>
      <c r="B33" s="1">
        <v>11</v>
      </c>
      <c r="C33" s="1">
        <v>2045</v>
      </c>
      <c r="D33" s="2">
        <f t="shared" si="12"/>
        <v>7386</v>
      </c>
      <c r="E33" s="54">
        <f t="shared" si="10"/>
        <v>1.0329999999999999</v>
      </c>
      <c r="F33" s="14">
        <f t="shared" si="1"/>
        <v>3170.3271281386078</v>
      </c>
      <c r="G33" s="3">
        <f t="shared" si="17"/>
        <v>1745</v>
      </c>
      <c r="H33" s="3"/>
      <c r="I33" s="40">
        <f t="shared" si="11"/>
        <v>1E-3</v>
      </c>
      <c r="J33" s="3">
        <f t="shared" si="2"/>
        <v>1745</v>
      </c>
      <c r="K33" s="5">
        <f t="shared" si="3"/>
        <v>527.81635640693037</v>
      </c>
      <c r="L33" s="48">
        <f t="shared" si="4"/>
        <v>10028.510771731677</v>
      </c>
      <c r="M33" s="48">
        <f t="shared" si="5"/>
        <v>4387.5107717316778</v>
      </c>
      <c r="N33" s="4">
        <f t="shared" si="16"/>
        <v>398.86461561197063</v>
      </c>
      <c r="O33" s="49">
        <f t="shared" si="14"/>
        <v>5.3002791174109214E-2</v>
      </c>
      <c r="P33" s="51">
        <f t="shared" si="8"/>
        <v>4.9041277846825305E-2</v>
      </c>
      <c r="Q33" s="52">
        <f t="shared" si="0"/>
        <v>3984.4076599431683</v>
      </c>
      <c r="R33" s="52">
        <f t="shared" si="9"/>
        <v>362.21887817665169</v>
      </c>
    </row>
    <row r="34" spans="1:18">
      <c r="A34" s="1">
        <v>54</v>
      </c>
      <c r="B34" s="1">
        <v>10</v>
      </c>
      <c r="C34" s="1">
        <v>2046</v>
      </c>
      <c r="D34" s="2">
        <f>D33+20</f>
        <v>7406</v>
      </c>
      <c r="E34" s="54">
        <f t="shared" si="10"/>
        <v>1.0329999999999999</v>
      </c>
      <c r="F34" s="14">
        <f t="shared" si="1"/>
        <v>2840.7684619045267</v>
      </c>
      <c r="G34" s="3">
        <f t="shared" si="17"/>
        <v>1755</v>
      </c>
      <c r="H34" s="3"/>
      <c r="I34" s="40">
        <f t="shared" si="11"/>
        <v>1E-3</v>
      </c>
      <c r="J34" s="3">
        <f t="shared" si="2"/>
        <v>1755</v>
      </c>
      <c r="K34" s="5">
        <f t="shared" si="3"/>
        <v>512.3384230952264</v>
      </c>
      <c r="L34" s="48">
        <f t="shared" si="4"/>
        <v>9734.4300388092997</v>
      </c>
      <c r="M34" s="48">
        <f t="shared" si="5"/>
        <v>4083.4300388093002</v>
      </c>
      <c r="N34" s="4">
        <f t="shared" si="16"/>
        <v>408.34300388092998</v>
      </c>
      <c r="O34" s="49">
        <f t="shared" si="14"/>
        <v>5.4136781512412906E-2</v>
      </c>
      <c r="P34" s="51">
        <f t="shared" si="8"/>
        <v>4.8024428491834463E-2</v>
      </c>
      <c r="Q34" s="52">
        <f t="shared" si="0"/>
        <v>3556.6891741052605</v>
      </c>
      <c r="R34" s="52">
        <f t="shared" si="9"/>
        <v>355.66891741052603</v>
      </c>
    </row>
    <row r="35" spans="1:18">
      <c r="A35" s="1">
        <v>55</v>
      </c>
      <c r="B35" s="1">
        <v>9</v>
      </c>
      <c r="C35" s="1">
        <v>2047</v>
      </c>
      <c r="D35" s="2">
        <f>D34+20</f>
        <v>7426</v>
      </c>
      <c r="E35" s="54">
        <f t="shared" si="10"/>
        <v>1.0329999999999999</v>
      </c>
      <c r="F35" s="14">
        <f t="shared" si="1"/>
        <v>2520.2149025584076</v>
      </c>
      <c r="G35" s="3">
        <f t="shared" si="17"/>
        <v>1765</v>
      </c>
      <c r="H35" s="3"/>
      <c r="I35" s="40">
        <f t="shared" si="11"/>
        <v>1E-3</v>
      </c>
      <c r="J35" s="3">
        <f t="shared" si="2"/>
        <v>1765</v>
      </c>
      <c r="K35" s="5">
        <f t="shared" si="3"/>
        <v>497.31074512792043</v>
      </c>
      <c r="L35" s="48">
        <f t="shared" si="4"/>
        <v>9448.9041574304865</v>
      </c>
      <c r="M35" s="48">
        <f t="shared" si="5"/>
        <v>3787.9041574304874</v>
      </c>
      <c r="N35" s="4">
        <f t="shared" si="16"/>
        <v>420.87823971449848</v>
      </c>
      <c r="O35" s="49">
        <f t="shared" si="14"/>
        <v>5.5676304836318136E-2</v>
      </c>
      <c r="P35" s="51">
        <f t="shared" si="8"/>
        <v>4.7034645824609478E-2</v>
      </c>
      <c r="Q35" s="52">
        <f t="shared" si="0"/>
        <v>3143.5135190419496</v>
      </c>
      <c r="R35" s="52">
        <f t="shared" si="9"/>
        <v>349.27927989354998</v>
      </c>
    </row>
    <row r="36" spans="1:18">
      <c r="A36" s="1">
        <v>56</v>
      </c>
      <c r="B36" s="1">
        <v>8</v>
      </c>
      <c r="C36" s="1">
        <v>2048</v>
      </c>
      <c r="D36" s="2">
        <f t="shared" ref="D36:D43" si="18">D35+20</f>
        <v>7446</v>
      </c>
      <c r="E36" s="54">
        <f t="shared" si="10"/>
        <v>1.0329999999999999</v>
      </c>
      <c r="F36" s="14">
        <f t="shared" si="1"/>
        <v>2208.4070145799851</v>
      </c>
      <c r="G36" s="3">
        <f t="shared" si="17"/>
        <v>1775</v>
      </c>
      <c r="H36" s="3"/>
      <c r="I36" s="40">
        <f t="shared" si="11"/>
        <v>1E-3</v>
      </c>
      <c r="J36" s="3">
        <f t="shared" si="2"/>
        <v>1775</v>
      </c>
      <c r="K36" s="5">
        <f t="shared" si="3"/>
        <v>482.72035072899928</v>
      </c>
      <c r="L36" s="48">
        <f t="shared" si="4"/>
        <v>9171.6866638509855</v>
      </c>
      <c r="M36" s="48">
        <f t="shared" si="5"/>
        <v>3500.686663850986</v>
      </c>
      <c r="N36" s="4">
        <f t="shared" si="16"/>
        <v>437.58583298137319</v>
      </c>
      <c r="O36" s="49">
        <f t="shared" si="14"/>
        <v>5.776790665879307E-2</v>
      </c>
      <c r="P36" s="51">
        <f t="shared" si="8"/>
        <v>4.607113130065927E-2</v>
      </c>
      <c r="Q36" s="52">
        <f t="shared" si="0"/>
        <v>2744.3651493176712</v>
      </c>
      <c r="R36" s="52">
        <f t="shared" si="9"/>
        <v>343.0456436647089</v>
      </c>
    </row>
    <row r="37" spans="1:18">
      <c r="A37" s="1">
        <v>57</v>
      </c>
      <c r="B37" s="1">
        <v>7</v>
      </c>
      <c r="C37" s="1">
        <v>2049</v>
      </c>
      <c r="D37" s="2">
        <f t="shared" si="18"/>
        <v>7466</v>
      </c>
      <c r="E37" s="54">
        <f t="shared" si="10"/>
        <v>1.0329999999999999</v>
      </c>
      <c r="F37" s="14">
        <f t="shared" si="1"/>
        <v>1905.0927481811177</v>
      </c>
      <c r="G37" s="3">
        <f t="shared" si="17"/>
        <v>1785</v>
      </c>
      <c r="H37" s="3"/>
      <c r="I37" s="40">
        <f t="shared" si="11"/>
        <v>1E-3</v>
      </c>
      <c r="J37" s="3">
        <f t="shared" si="2"/>
        <v>1785</v>
      </c>
      <c r="K37" s="5">
        <f t="shared" si="3"/>
        <v>468.55463740905589</v>
      </c>
      <c r="L37" s="48">
        <f t="shared" si="4"/>
        <v>8902.5381107720623</v>
      </c>
      <c r="M37" s="48">
        <f t="shared" si="5"/>
        <v>3221.5381107720618</v>
      </c>
      <c r="N37" s="4">
        <f t="shared" si="16"/>
        <v>460.21973011029462</v>
      </c>
      <c r="O37" s="49">
        <f t="shared" si="14"/>
        <v>6.0642074753588883E-2</v>
      </c>
      <c r="P37" s="51">
        <f t="shared" si="8"/>
        <v>4.5133111319405762E-2</v>
      </c>
      <c r="Q37" s="52">
        <f t="shared" si="0"/>
        <v>2358.7466637747839</v>
      </c>
      <c r="R37" s="52">
        <f t="shared" si="9"/>
        <v>336.96380911068343</v>
      </c>
    </row>
    <row r="38" spans="1:18">
      <c r="A38" s="1">
        <v>58</v>
      </c>
      <c r="B38" s="1">
        <v>6</v>
      </c>
      <c r="C38" s="1">
        <v>2050</v>
      </c>
      <c r="D38" s="2">
        <f t="shared" si="18"/>
        <v>7486</v>
      </c>
      <c r="E38" s="54">
        <f t="shared" si="10"/>
        <v>1.0329999999999999</v>
      </c>
      <c r="F38" s="14">
        <f t="shared" si="1"/>
        <v>1610.027232182325</v>
      </c>
      <c r="G38" s="3">
        <f t="shared" si="17"/>
        <v>1795</v>
      </c>
      <c r="H38" s="3"/>
      <c r="I38" s="40">
        <f t="shared" si="11"/>
        <v>1E-3</v>
      </c>
      <c r="J38" s="3">
        <f t="shared" si="2"/>
        <v>1795</v>
      </c>
      <c r="K38" s="5">
        <f t="shared" si="3"/>
        <v>454.80136160911627</v>
      </c>
      <c r="L38" s="48">
        <f t="shared" si="4"/>
        <v>8641.2258705732092</v>
      </c>
      <c r="M38" s="48">
        <f t="shared" si="5"/>
        <v>2950.2258705732088</v>
      </c>
      <c r="N38" s="4">
        <f t="shared" si="16"/>
        <v>491.70431176220154</v>
      </c>
      <c r="O38" s="49">
        <f t="shared" si="14"/>
        <v>6.468318351084712E-2</v>
      </c>
      <c r="P38" s="51">
        <f t="shared" si="8"/>
        <v>4.4219836416000073E-2</v>
      </c>
      <c r="Q38" s="52">
        <f t="shared" si="0"/>
        <v>1986.1781724610591</v>
      </c>
      <c r="R38" s="52">
        <f t="shared" si="9"/>
        <v>331.02969541017654</v>
      </c>
    </row>
    <row r="39" spans="1:18" ht="15" customHeight="1">
      <c r="A39" s="1">
        <v>59</v>
      </c>
      <c r="B39" s="1">
        <v>5</v>
      </c>
      <c r="C39" s="1">
        <v>2051</v>
      </c>
      <c r="D39" s="2">
        <f t="shared" si="18"/>
        <v>7506</v>
      </c>
      <c r="E39" s="54">
        <f t="shared" si="10"/>
        <v>1.0329999999999999</v>
      </c>
      <c r="F39" s="14">
        <f t="shared" si="1"/>
        <v>1322.9725725853859</v>
      </c>
      <c r="G39" s="3">
        <f t="shared" si="17"/>
        <v>1805</v>
      </c>
      <c r="H39" s="3"/>
      <c r="I39" s="40">
        <f t="shared" si="11"/>
        <v>1E-3</v>
      </c>
      <c r="J39" s="3">
        <f t="shared" si="2"/>
        <v>1805</v>
      </c>
      <c r="K39" s="5">
        <f t="shared" si="3"/>
        <v>441.44862862926931</v>
      </c>
      <c r="L39" s="48">
        <f t="shared" si="4"/>
        <v>8387.5239439561174</v>
      </c>
      <c r="M39" s="48">
        <f t="shared" si="5"/>
        <v>2686.5239439561165</v>
      </c>
      <c r="N39" s="4">
        <f t="shared" si="16"/>
        <v>537.30478879122347</v>
      </c>
      <c r="O39" s="49">
        <f t="shared" si="14"/>
        <v>7.0583371808050022E-2</v>
      </c>
      <c r="P39" s="51">
        <f t="shared" si="8"/>
        <v>4.3330580480000075E-2</v>
      </c>
      <c r="Q39" s="52">
        <f t="shared" si="0"/>
        <v>1626.196685414403</v>
      </c>
      <c r="R39" s="52">
        <f t="shared" si="9"/>
        <v>325.23933708288058</v>
      </c>
    </row>
    <row r="40" spans="1:18">
      <c r="A40" s="1">
        <v>60</v>
      </c>
      <c r="B40" s="1">
        <v>4</v>
      </c>
      <c r="C40" s="1">
        <v>2052</v>
      </c>
      <c r="D40" s="2">
        <f t="shared" si="18"/>
        <v>7526</v>
      </c>
      <c r="E40" s="54">
        <f t="shared" si="10"/>
        <v>1.0329999999999999</v>
      </c>
      <c r="F40" s="14">
        <f t="shared" si="1"/>
        <v>1043.6976566894427</v>
      </c>
      <c r="G40" s="3">
        <f t="shared" si="17"/>
        <v>1815</v>
      </c>
      <c r="H40" s="3"/>
      <c r="I40" s="40">
        <f t="shared" si="11"/>
        <v>1E-3</v>
      </c>
      <c r="J40" s="3">
        <f t="shared" si="2"/>
        <v>1815</v>
      </c>
      <c r="K40" s="5">
        <f t="shared" si="3"/>
        <v>428.48488283447216</v>
      </c>
      <c r="L40" s="48">
        <f t="shared" si="4"/>
        <v>8141.2127738549707</v>
      </c>
      <c r="M40" s="48">
        <f t="shared" si="5"/>
        <v>2430.2127738549707</v>
      </c>
      <c r="N40" s="4">
        <f t="shared" si="16"/>
        <v>607.5531934637429</v>
      </c>
      <c r="O40" s="49">
        <f t="shared" si="14"/>
        <v>7.9727238036638712E-2</v>
      </c>
      <c r="P40" s="51">
        <f t="shared" si="8"/>
        <v>4.246464000000004E-2</v>
      </c>
      <c r="Q40" s="52">
        <f t="shared" si="0"/>
        <v>1278.3555225600012</v>
      </c>
      <c r="R40" s="52">
        <f t="shared" si="9"/>
        <v>319.5888806400003</v>
      </c>
    </row>
    <row r="41" spans="1:18" ht="15.75" customHeight="1">
      <c r="A41" s="1">
        <v>61</v>
      </c>
      <c r="B41" s="1">
        <v>3</v>
      </c>
      <c r="C41" s="1">
        <v>2053</v>
      </c>
      <c r="D41" s="2">
        <f t="shared" si="18"/>
        <v>7546</v>
      </c>
      <c r="E41" s="54">
        <f t="shared" si="10"/>
        <v>1.0329999999999999</v>
      </c>
      <c r="F41" s="14">
        <f t="shared" si="1"/>
        <v>771.97796260199721</v>
      </c>
      <c r="G41" s="3">
        <f t="shared" si="17"/>
        <v>1825</v>
      </c>
      <c r="H41" s="3"/>
      <c r="I41" s="40">
        <f t="shared" si="11"/>
        <v>1E-3</v>
      </c>
      <c r="J41" s="3">
        <f t="shared" si="2"/>
        <v>1825</v>
      </c>
      <c r="K41" s="5">
        <f t="shared" si="3"/>
        <v>415.89889813009989</v>
      </c>
      <c r="L41" s="48">
        <f t="shared" si="4"/>
        <v>7902.0790644718973</v>
      </c>
      <c r="M41" s="48">
        <f t="shared" si="5"/>
        <v>2181.0790644718973</v>
      </c>
      <c r="N41" s="4">
        <f t="shared" si="16"/>
        <v>727.02635482396602</v>
      </c>
      <c r="O41" s="49">
        <f t="shared" si="14"/>
        <v>9.5345925632648557E-2</v>
      </c>
      <c r="P41" s="51">
        <f t="shared" si="8"/>
        <v>4.1621333333333364E-2</v>
      </c>
      <c r="Q41" s="52">
        <f t="shared" si="0"/>
        <v>942.22374400000081</v>
      </c>
      <c r="R41" s="52">
        <f t="shared" si="9"/>
        <v>314.07458133333358</v>
      </c>
    </row>
    <row r="42" spans="1:18">
      <c r="A42" s="1">
        <v>62</v>
      </c>
      <c r="B42" s="1">
        <v>2</v>
      </c>
      <c r="C42" s="1">
        <v>2054</v>
      </c>
      <c r="D42" s="2">
        <f t="shared" si="18"/>
        <v>7566</v>
      </c>
      <c r="E42" s="54">
        <f t="shared" si="10"/>
        <v>1.0329999999999999</v>
      </c>
      <c r="F42" s="14">
        <f t="shared" si="1"/>
        <v>507.59537399999772</v>
      </c>
      <c r="G42" s="3">
        <f t="shared" si="17"/>
        <v>1835</v>
      </c>
      <c r="H42" s="3"/>
      <c r="I42" s="40">
        <f t="shared" si="11"/>
        <v>1E-3</v>
      </c>
      <c r="J42" s="3">
        <f t="shared" si="2"/>
        <v>1835</v>
      </c>
      <c r="K42" s="5">
        <f t="shared" si="3"/>
        <v>403.6797686999999</v>
      </c>
      <c r="L42" s="48">
        <f t="shared" si="4"/>
        <v>7669.9156052999979</v>
      </c>
      <c r="M42" s="48">
        <f t="shared" si="5"/>
        <v>1938.9156052999979</v>
      </c>
      <c r="N42" s="4">
        <f t="shared" si="16"/>
        <v>969.45780264999848</v>
      </c>
      <c r="O42" s="49">
        <f t="shared" si="14"/>
        <v>0.12713346585381952</v>
      </c>
      <c r="P42" s="51">
        <f t="shared" si="8"/>
        <v>4.0800000000000038E-2</v>
      </c>
      <c r="Q42" s="52">
        <f t="shared" si="0"/>
        <v>617.38560000000052</v>
      </c>
      <c r="R42" s="52">
        <f t="shared" si="9"/>
        <v>308.69280000000026</v>
      </c>
    </row>
    <row r="43" spans="1:18" ht="15.75" customHeight="1">
      <c r="A43" s="1">
        <v>63</v>
      </c>
      <c r="B43" s="1">
        <v>1</v>
      </c>
      <c r="C43" s="1">
        <v>2055</v>
      </c>
      <c r="D43" s="2">
        <f t="shared" si="18"/>
        <v>7586</v>
      </c>
      <c r="E43" s="54">
        <f t="shared" si="10"/>
        <v>1.0329999999999999</v>
      </c>
      <c r="F43" s="14">
        <f t="shared" si="1"/>
        <v>250.33799999999974</v>
      </c>
      <c r="G43" s="3">
        <f t="shared" si="17"/>
        <v>1845</v>
      </c>
      <c r="H43" s="3"/>
      <c r="I43" s="40">
        <f t="shared" si="11"/>
        <v>1E-3</v>
      </c>
      <c r="J43" s="3">
        <f t="shared" si="2"/>
        <v>1845</v>
      </c>
      <c r="K43" s="5">
        <f t="shared" si="3"/>
        <v>391.81690000000003</v>
      </c>
      <c r="L43" s="48">
        <f t="shared" si="4"/>
        <v>7444.5210999999999</v>
      </c>
      <c r="M43" s="48">
        <f t="shared" si="5"/>
        <v>1703.5210999999997</v>
      </c>
      <c r="N43" s="4">
        <f t="shared" si="16"/>
        <v>1703.5210999999999</v>
      </c>
      <c r="O43" s="49">
        <f t="shared" si="14"/>
        <v>0.223561178486686</v>
      </c>
      <c r="P43" s="51">
        <f t="shared" si="8"/>
        <v>4.000000000000007E-2</v>
      </c>
      <c r="Q43" s="52">
        <f>(D43*$P$1^B43)-D43</f>
        <v>303.44000000000051</v>
      </c>
      <c r="R43" s="52">
        <f t="shared" si="9"/>
        <v>303.44000000000051</v>
      </c>
    </row>
    <row r="44" spans="1:18" hidden="1">
      <c r="D44" s="15" t="s">
        <v>9</v>
      </c>
      <c r="E44" s="1" t="s">
        <v>17</v>
      </c>
      <c r="F44" s="14" t="e">
        <f t="shared" ref="F44:F50" si="19">D44*E44^B44</f>
        <v>#VALUE!</v>
      </c>
      <c r="J44" s="26">
        <f>SUM(J3:J43)</f>
        <v>67125</v>
      </c>
      <c r="K44" s="13">
        <f>SUM(K40:K43)</f>
        <v>1639.8804496645719</v>
      </c>
    </row>
    <row r="45" spans="1:18" ht="6.75" hidden="1" customHeight="1" thickBot="1">
      <c r="F45" s="14" t="e">
        <f t="shared" si="19"/>
        <v>#NUM!</v>
      </c>
    </row>
    <row r="46" spans="1:18" ht="15" hidden="1" customHeight="1">
      <c r="A46" s="31" t="s">
        <v>14</v>
      </c>
      <c r="B46" s="31"/>
      <c r="C46" s="31"/>
      <c r="D46" s="32" t="e">
        <f>#REF!</f>
        <v>#REF!</v>
      </c>
      <c r="E46" s="22" t="s">
        <v>11</v>
      </c>
      <c r="F46" s="14" t="e">
        <f t="shared" si="19"/>
        <v>#REF!</v>
      </c>
      <c r="G46" s="22"/>
      <c r="H46" s="22"/>
      <c r="I46" s="22"/>
      <c r="J46" s="22"/>
      <c r="K46" s="23"/>
      <c r="L46" s="22"/>
      <c r="M46" s="44"/>
      <c r="N46" s="44"/>
    </row>
    <row r="47" spans="1:18" ht="15" hidden="1" customHeight="1">
      <c r="A47" s="29" t="s">
        <v>15</v>
      </c>
      <c r="B47" s="29"/>
      <c r="C47" s="29"/>
      <c r="D47" s="30" t="e">
        <f>F44</f>
        <v>#VALUE!</v>
      </c>
      <c r="E47" s="20" t="s">
        <v>13</v>
      </c>
      <c r="F47" s="14" t="e">
        <f t="shared" si="19"/>
        <v>#VALUE!</v>
      </c>
      <c r="G47" s="20"/>
      <c r="H47" s="20"/>
      <c r="I47" s="20"/>
      <c r="J47" s="20"/>
      <c r="K47" s="21"/>
      <c r="L47" s="20"/>
      <c r="M47" s="20"/>
      <c r="N47" s="20"/>
    </row>
    <row r="48" spans="1:18" ht="15.75" hidden="1" customHeight="1" thickBot="1">
      <c r="A48" s="37" t="s">
        <v>16</v>
      </c>
      <c r="B48" s="37"/>
      <c r="C48" s="37"/>
      <c r="D48" s="38">
        <f>J44</f>
        <v>67125</v>
      </c>
      <c r="E48" s="18" t="s">
        <v>10</v>
      </c>
      <c r="F48" s="14" t="e">
        <f t="shared" si="19"/>
        <v>#VALUE!</v>
      </c>
      <c r="G48" s="18"/>
      <c r="H48" s="18"/>
      <c r="I48" s="18"/>
      <c r="J48" s="18"/>
      <c r="K48" s="19"/>
      <c r="L48" s="18"/>
      <c r="M48" s="45"/>
      <c r="N48" s="45"/>
    </row>
    <row r="49" spans="1:11" hidden="1">
      <c r="A49" s="33" t="s">
        <v>18</v>
      </c>
      <c r="B49" s="33"/>
      <c r="C49" s="33"/>
      <c r="D49" s="34">
        <f>K44</f>
        <v>1639.8804496645719</v>
      </c>
      <c r="F49" s="14" t="e">
        <f t="shared" si="19"/>
        <v>#NUM!</v>
      </c>
    </row>
    <row r="50" spans="1:11" ht="15" hidden="1" customHeight="1">
      <c r="A50" s="35" t="s">
        <v>19</v>
      </c>
      <c r="B50" s="35"/>
      <c r="C50" s="35"/>
      <c r="D50" s="36" t="e">
        <f>D47+D48-D49</f>
        <v>#VALUE!</v>
      </c>
      <c r="F50" s="14" t="e">
        <f t="shared" si="19"/>
        <v>#VALUE!</v>
      </c>
    </row>
    <row r="51" spans="1:11">
      <c r="D51" s="28"/>
      <c r="F51" s="39"/>
      <c r="K51" s="27"/>
    </row>
    <row r="52" spans="1:11">
      <c r="K52" s="26"/>
    </row>
    <row r="53" spans="1:11">
      <c r="K53" s="27"/>
    </row>
    <row r="55" spans="1:11">
      <c r="B55" s="1" t="s">
        <v>29</v>
      </c>
    </row>
  </sheetData>
  <pageMargins left="0" right="0" top="0" bottom="0" header="0" footer="0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Säule 3a</vt:lpstr>
      <vt:lpstr>Tabelle2</vt:lpstr>
      <vt:lpstr>Tabelle3</vt:lpstr>
      <vt:lpstr>'Säule 3a'!Druckbereich</vt:lpstr>
    </vt:vector>
  </TitlesOfParts>
  <Company>Kanton Zuerich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Thalmann</dc:creator>
  <cp:lastModifiedBy>Robin Thalmann</cp:lastModifiedBy>
  <cp:lastPrinted>2015-10-07T13:44:36Z</cp:lastPrinted>
  <dcterms:created xsi:type="dcterms:W3CDTF">2015-10-07T10:08:04Z</dcterms:created>
  <dcterms:modified xsi:type="dcterms:W3CDTF">2015-10-08T08:54:58Z</dcterms:modified>
</cp:coreProperties>
</file>