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90" windowWidth="18675" windowHeight="8205"/>
  </bookViews>
  <sheets>
    <sheet name="Tabelle1" sheetId="1" r:id="rId1"/>
    <sheet name="Tabelle2" sheetId="2" r:id="rId2"/>
    <sheet name="Tabelle3" sheetId="3" r:id="rId3"/>
  </sheets>
  <calcPr calcId="125725"/>
</workbook>
</file>

<file path=xl/calcChain.xml><?xml version="1.0" encoding="utf-8"?>
<calcChain xmlns="http://schemas.openxmlformats.org/spreadsheetml/2006/main">
  <c r="J74" i="1"/>
  <c r="J10"/>
  <c r="J30"/>
  <c r="J38"/>
  <c r="R77"/>
  <c r="R74"/>
  <c r="R38"/>
  <c r="R30"/>
  <c r="R10"/>
  <c r="Q77"/>
  <c r="Q10"/>
  <c r="Q30"/>
  <c r="Q38"/>
  <c r="Q74"/>
  <c r="Q76"/>
  <c r="Q73"/>
  <c r="Q9"/>
  <c r="Q46"/>
  <c r="Q57"/>
  <c r="Q70"/>
  <c r="Q37"/>
  <c r="Q29"/>
  <c r="I29"/>
  <c r="I76" s="1"/>
  <c r="B73"/>
  <c r="F72"/>
  <c r="I73"/>
  <c r="H77"/>
  <c r="H74"/>
  <c r="H38"/>
  <c r="H30"/>
  <c r="H10"/>
  <c r="K77"/>
  <c r="N70"/>
  <c r="N57"/>
  <c r="N46"/>
  <c r="N37"/>
  <c r="N29"/>
  <c r="O22" s="1"/>
  <c r="N9"/>
  <c r="O8" s="1"/>
  <c r="M72"/>
  <c r="M46"/>
  <c r="M37"/>
  <c r="M29"/>
  <c r="M9"/>
  <c r="L77"/>
  <c r="L74"/>
  <c r="K74" s="1"/>
  <c r="L73"/>
  <c r="L37"/>
  <c r="L9"/>
  <c r="I70"/>
  <c r="I57"/>
  <c r="I46"/>
  <c r="I37"/>
  <c r="F70"/>
  <c r="F57"/>
  <c r="F46"/>
  <c r="F37"/>
  <c r="G77"/>
  <c r="G74"/>
  <c r="G70"/>
  <c r="G57"/>
  <c r="G46"/>
  <c r="G37"/>
  <c r="G29"/>
  <c r="F26" s="1"/>
  <c r="G9"/>
  <c r="F8" s="1"/>
  <c r="D70"/>
  <c r="D57"/>
  <c r="D73" s="1"/>
  <c r="D46"/>
  <c r="D37"/>
  <c r="D76"/>
  <c r="C70"/>
  <c r="C57"/>
  <c r="C46"/>
  <c r="C37"/>
  <c r="C29"/>
  <c r="C9"/>
  <c r="O16" l="1"/>
  <c r="O24"/>
  <c r="O19"/>
  <c r="O23"/>
  <c r="L76"/>
  <c r="O13"/>
  <c r="O18"/>
  <c r="O27"/>
  <c r="O21"/>
  <c r="D78"/>
  <c r="F15"/>
  <c r="F19"/>
  <c r="F21"/>
  <c r="F23"/>
  <c r="F25"/>
  <c r="F28"/>
  <c r="O7"/>
  <c r="O9" s="1"/>
  <c r="G76"/>
  <c r="G73"/>
  <c r="F7"/>
  <c r="F14"/>
  <c r="F17"/>
  <c r="F20"/>
  <c r="F22"/>
  <c r="F24"/>
  <c r="N73"/>
  <c r="O14"/>
  <c r="O17"/>
  <c r="O25"/>
  <c r="O26"/>
  <c r="O28"/>
  <c r="O15"/>
  <c r="O20"/>
  <c r="N76"/>
  <c r="N10" s="1"/>
  <c r="K10" s="1"/>
  <c r="C73"/>
  <c r="O29" l="1"/>
  <c r="F29"/>
  <c r="F9"/>
  <c r="I9"/>
  <c r="N38"/>
  <c r="K38" s="1"/>
  <c r="N30"/>
  <c r="K30" s="1"/>
  <c r="C76"/>
  <c r="B71"/>
  <c r="B58"/>
  <c r="B47"/>
  <c r="C58" l="1"/>
  <c r="C10"/>
  <c r="C71"/>
  <c r="C30"/>
  <c r="C38"/>
  <c r="C47"/>
  <c r="I74" l="1"/>
  <c r="I38"/>
  <c r="I30"/>
  <c r="I10"/>
  <c r="I77" l="1"/>
  <c r="J77"/>
</calcChain>
</file>

<file path=xl/sharedStrings.xml><?xml version="1.0" encoding="utf-8"?>
<sst xmlns="http://schemas.openxmlformats.org/spreadsheetml/2006/main" count="74" uniqueCount="70">
  <si>
    <t>Region</t>
  </si>
  <si>
    <t>Nordamerika</t>
  </si>
  <si>
    <t>Kanada</t>
  </si>
  <si>
    <t>USA</t>
  </si>
  <si>
    <t>Europa</t>
  </si>
  <si>
    <t>GB</t>
  </si>
  <si>
    <t>Belgien</t>
  </si>
  <si>
    <t>Dänemark</t>
  </si>
  <si>
    <t>Deutschland</t>
  </si>
  <si>
    <t>Finnland</t>
  </si>
  <si>
    <t>Frankreich</t>
  </si>
  <si>
    <t>Irland</t>
  </si>
  <si>
    <t>Italien</t>
  </si>
  <si>
    <t>Niederlande</t>
  </si>
  <si>
    <t>Norwegen</t>
  </si>
  <si>
    <t>Österreich</t>
  </si>
  <si>
    <t>Portugal</t>
  </si>
  <si>
    <t>Schweden</t>
  </si>
  <si>
    <t>Spanien</t>
  </si>
  <si>
    <t>Pacific</t>
  </si>
  <si>
    <t>Japan</t>
  </si>
  <si>
    <t>Australien</t>
  </si>
  <si>
    <t>Hongkong</t>
  </si>
  <si>
    <t>Singapur</t>
  </si>
  <si>
    <t>Emerging Markets</t>
  </si>
  <si>
    <t>Lat Am</t>
  </si>
  <si>
    <t>Brasilien</t>
  </si>
  <si>
    <t>Chile</t>
  </si>
  <si>
    <t>Kolumbien</t>
  </si>
  <si>
    <t>Mexiko</t>
  </si>
  <si>
    <t>Peru</t>
  </si>
  <si>
    <t>Asia</t>
  </si>
  <si>
    <t>China</t>
  </si>
  <si>
    <t>Indien</t>
  </si>
  <si>
    <t>Indonesien</t>
  </si>
  <si>
    <t>Korea</t>
  </si>
  <si>
    <t>Malaysia</t>
  </si>
  <si>
    <t>Philippinen</t>
  </si>
  <si>
    <t>Thailand</t>
  </si>
  <si>
    <t>EMEA</t>
  </si>
  <si>
    <t>Ägypten</t>
  </si>
  <si>
    <t>Griechenland</t>
  </si>
  <si>
    <t>Katar</t>
  </si>
  <si>
    <t>Polen</t>
  </si>
  <si>
    <t>Russland</t>
  </si>
  <si>
    <t>Südafrika</t>
  </si>
  <si>
    <t>Tschechien</t>
  </si>
  <si>
    <t>Türkei</t>
  </si>
  <si>
    <t>Ungarn</t>
  </si>
  <si>
    <t>VAE</t>
  </si>
  <si>
    <t>Summe EM</t>
  </si>
  <si>
    <t>Bevölkerung</t>
  </si>
  <si>
    <t>BIP/Kopf</t>
  </si>
  <si>
    <t>BIP.PPP/Kopf</t>
  </si>
  <si>
    <t>Luxembourg</t>
  </si>
  <si>
    <t>Schweiz</t>
  </si>
  <si>
    <t>Taiwan</t>
  </si>
  <si>
    <t>Summe</t>
  </si>
  <si>
    <t>Neuseeland</t>
  </si>
  <si>
    <t>Anteil an</t>
  </si>
  <si>
    <t>Anteil in Region</t>
  </si>
  <si>
    <t>BIP</t>
  </si>
  <si>
    <t>MCap</t>
  </si>
  <si>
    <t>Mcap</t>
  </si>
  <si>
    <t>BIP KKP</t>
  </si>
  <si>
    <t>gewichtet BIP nach</t>
  </si>
  <si>
    <t>(PPPgew.BIP+Mcap)/2</t>
  </si>
  <si>
    <t>(BIP+Mcap)/2</t>
  </si>
  <si>
    <t>Anteil BIP.PPP</t>
  </si>
  <si>
    <t>(BIP +Mcap)/2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</si>
</sst>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0" xfId="0" applyFont="1"/>
    <xf numFmtId="0" fontId="0" fillId="2" borderId="0" xfId="0" applyFill="1"/>
    <xf numFmtId="0" fontId="3" fillId="0" borderId="0" xfId="0" applyFont="1"/>
    <xf numFmtId="3" fontId="0" fillId="0" borderId="0" xfId="0" applyNumberFormat="1"/>
    <xf numFmtId="10" fontId="0" fillId="0" borderId="0" xfId="0" applyNumberFormat="1"/>
    <xf numFmtId="3" fontId="1" fillId="0" borderId="0" xfId="0" applyNumberFormat="1" applyFont="1"/>
    <xf numFmtId="4" fontId="0" fillId="0" borderId="0" xfId="0" applyNumberFormat="1"/>
    <xf numFmtId="4" fontId="3" fillId="0" borderId="0" xfId="0" applyNumberFormat="1" applyFont="1"/>
    <xf numFmtId="10" fontId="3" fillId="0" borderId="0" xfId="0" applyNumberFormat="1" applyFont="1"/>
    <xf numFmtId="4" fontId="1" fillId="0" borderId="0" xfId="0" applyNumberFormat="1" applyFont="1"/>
    <xf numFmtId="10" fontId="0" fillId="2" borderId="0" xfId="0" applyNumberFormat="1" applyFill="1"/>
    <xf numFmtId="10" fontId="0" fillId="0" borderId="0" xfId="0" applyNumberFormat="1" applyFont="1"/>
    <xf numFmtId="10" fontId="1" fillId="0" borderId="0" xfId="0" applyNumberFormat="1" applyFont="1"/>
    <xf numFmtId="0" fontId="4" fillId="2" borderId="0" xfId="0" applyFont="1" applyFill="1"/>
    <xf numFmtId="10" fontId="4" fillId="2" borderId="0" xfId="0" applyNumberFormat="1" applyFont="1" applyFill="1"/>
    <xf numFmtId="2" fontId="0" fillId="0" borderId="0" xfId="0" applyNumberFormat="1"/>
    <xf numFmtId="10" fontId="0" fillId="0" borderId="0" xfId="0" applyNumberFormat="1" applyFont="1" applyAlignment="1"/>
    <xf numFmtId="10" fontId="0" fillId="2" borderId="0" xfId="0" applyNumberFormat="1" applyFont="1" applyFill="1"/>
    <xf numFmtId="10" fontId="0" fillId="3" borderId="0" xfId="0" applyNumberFormat="1" applyFont="1" applyFill="1"/>
    <xf numFmtId="10" fontId="0" fillId="0" borderId="0" xfId="0" applyNumberFormat="1" applyFont="1" applyFill="1"/>
    <xf numFmtId="0" fontId="0" fillId="0" borderId="0" xfId="0" applyFill="1"/>
    <xf numFmtId="10" fontId="0" fillId="0" borderId="0" xfId="0" applyNumberFormat="1" applyFill="1"/>
    <xf numFmtId="0" fontId="0" fillId="4" borderId="0" xfId="0" applyFill="1"/>
    <xf numFmtId="2" fontId="0" fillId="4" borderId="0" xfId="0" applyNumberFormat="1" applyFill="1"/>
    <xf numFmtId="10" fontId="0" fillId="4" borderId="0" xfId="0" applyNumberFormat="1" applyFill="1"/>
    <xf numFmtId="10" fontId="4" fillId="5" borderId="0" xfId="0" applyNumberFormat="1" applyFont="1" applyFill="1"/>
    <xf numFmtId="10" fontId="0" fillId="5" borderId="0" xfId="0" applyNumberFormat="1" applyFill="1"/>
    <xf numFmtId="0" fontId="1" fillId="0" borderId="0" xfId="0" applyFont="1" applyFill="1"/>
    <xf numFmtId="10" fontId="1" fillId="0" borderId="0" xfId="0" applyNumberFormat="1" applyFont="1" applyFill="1"/>
    <xf numFmtId="4" fontId="0" fillId="0" borderId="0" xfId="0" applyNumberFormat="1" applyFill="1"/>
    <xf numFmtId="3" fontId="0" fillId="0" borderId="0" xfId="0" applyNumberFormat="1" applyFill="1"/>
    <xf numFmtId="4" fontId="1" fillId="0" borderId="0" xfId="0" applyNumberFormat="1" applyFont="1" applyFill="1"/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CC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R78"/>
  <sheetViews>
    <sheetView tabSelected="1" topLeftCell="A58" zoomScaleNormal="100" workbookViewId="0">
      <selection activeCell="I9" sqref="I9"/>
    </sheetView>
  </sheetViews>
  <sheetFormatPr baseColWidth="10" defaultRowHeight="15"/>
  <cols>
    <col min="1" max="1" width="18.7109375" customWidth="1"/>
    <col min="2" max="2" width="11.85546875" customWidth="1"/>
    <col min="3" max="4" width="13.42578125" customWidth="1"/>
    <col min="5" max="5" width="11.85546875" customWidth="1"/>
    <col min="6" max="6" width="14.7109375" style="6" customWidth="1"/>
    <col min="7" max="7" width="26.85546875" customWidth="1"/>
    <col min="8" max="8" width="19.85546875" style="6" customWidth="1"/>
    <col min="9" max="9" width="21.140625" customWidth="1"/>
    <col min="10" max="10" width="21.140625" style="24" customWidth="1"/>
    <col min="11" max="11" width="20" style="6" customWidth="1"/>
    <col min="12" max="12" width="23.42578125" customWidth="1"/>
    <col min="13" max="13" width="26.85546875" style="22" customWidth="1"/>
    <col min="14" max="14" width="17.42578125" bestFit="1" customWidth="1"/>
    <col min="15" max="15" width="11.42578125" style="6"/>
    <col min="17" max="17" width="19.140625" style="17" bestFit="1" customWidth="1"/>
    <col min="18" max="18" width="11.42578125" style="6"/>
  </cols>
  <sheetData>
    <row r="3" spans="1:18" ht="15.75">
      <c r="A3" s="1" t="s">
        <v>0</v>
      </c>
      <c r="C3" t="s">
        <v>51</v>
      </c>
      <c r="D3" t="s">
        <v>52</v>
      </c>
      <c r="E3" t="s">
        <v>53</v>
      </c>
      <c r="F3" s="6" t="s">
        <v>60</v>
      </c>
      <c r="H3" s="6" t="s">
        <v>67</v>
      </c>
      <c r="I3" t="s">
        <v>65</v>
      </c>
      <c r="J3" s="24" t="s">
        <v>69</v>
      </c>
      <c r="K3" s="6" t="s">
        <v>66</v>
      </c>
      <c r="M3" s="22" t="s">
        <v>60</v>
      </c>
      <c r="Q3" s="17" t="s">
        <v>68</v>
      </c>
    </row>
    <row r="4" spans="1:18" ht="15.75">
      <c r="A4" s="1"/>
      <c r="B4" t="s">
        <v>59</v>
      </c>
      <c r="F4" s="6" t="s">
        <v>61</v>
      </c>
      <c r="G4">
        <v>2014</v>
      </c>
      <c r="I4" t="s">
        <v>53</v>
      </c>
      <c r="M4" s="22" t="s">
        <v>63</v>
      </c>
    </row>
    <row r="5" spans="1:18">
      <c r="B5" t="s">
        <v>0</v>
      </c>
      <c r="G5" s="2" t="s">
        <v>61</v>
      </c>
      <c r="L5" s="2" t="s">
        <v>62</v>
      </c>
      <c r="M5" s="29"/>
      <c r="N5" t="s">
        <v>64</v>
      </c>
    </row>
    <row r="6" spans="1:18">
      <c r="A6" s="2" t="s">
        <v>1</v>
      </c>
    </row>
    <row r="7" spans="1:18">
      <c r="A7" t="s">
        <v>2</v>
      </c>
      <c r="C7" s="5">
        <v>34834841</v>
      </c>
      <c r="D7" s="8">
        <v>50271.1</v>
      </c>
      <c r="E7" s="8">
        <v>44088.5</v>
      </c>
      <c r="F7" s="6">
        <f>G7/G9</f>
        <v>9.3027551442965067E-2</v>
      </c>
      <c r="G7" s="8">
        <v>1786655064509.5</v>
      </c>
      <c r="L7" s="8">
        <v>1079588.53</v>
      </c>
      <c r="M7" s="23">
        <v>5.5199999999999999E-2</v>
      </c>
      <c r="N7" s="5">
        <v>1566925200640</v>
      </c>
      <c r="O7" s="6">
        <f>N7/N9</f>
        <v>8.2530884541101024E-2</v>
      </c>
    </row>
    <row r="8" spans="1:18">
      <c r="A8" t="s">
        <v>3</v>
      </c>
      <c r="C8" s="5">
        <v>317238626</v>
      </c>
      <c r="D8" s="8">
        <v>54629.5</v>
      </c>
      <c r="E8" s="8">
        <v>54629.5</v>
      </c>
      <c r="F8" s="6">
        <f>G8/G9</f>
        <v>0.90697244855703496</v>
      </c>
      <c r="G8" s="5">
        <v>17419000000000</v>
      </c>
      <c r="L8" s="8">
        <v>18485703.120000001</v>
      </c>
      <c r="M8" s="23">
        <v>0.94479999999999997</v>
      </c>
      <c r="N8" s="5">
        <v>17419000000000</v>
      </c>
      <c r="O8" s="6">
        <f>N8/N9</f>
        <v>0.91746911545889898</v>
      </c>
    </row>
    <row r="9" spans="1:18">
      <c r="C9" s="7">
        <f>SUM(C7:C8)</f>
        <v>352073467</v>
      </c>
      <c r="D9" s="9"/>
      <c r="E9" s="6"/>
      <c r="F9" s="6">
        <f>SUM(F7:F8)</f>
        <v>1</v>
      </c>
      <c r="G9" s="11">
        <f>SUM(G7:G8)</f>
        <v>19205655064509.5</v>
      </c>
      <c r="I9" s="17">
        <f>E7*F7+E8*F8</f>
        <v>53648.8965802397</v>
      </c>
      <c r="J9" s="25"/>
      <c r="L9" s="11">
        <f>SUM(L7:L8)</f>
        <v>19565291.650000002</v>
      </c>
      <c r="M9" s="30">
        <f>SUM(M7:M8)</f>
        <v>1</v>
      </c>
      <c r="N9" s="7">
        <f>SUM(N7:N8)</f>
        <v>18985925200640</v>
      </c>
      <c r="O9" s="6">
        <f>SUM(O7:O8)</f>
        <v>1</v>
      </c>
      <c r="Q9" s="17">
        <f>F7*N7+F8*N8</f>
        <v>15944320296124.809</v>
      </c>
    </row>
    <row r="10" spans="1:18" s="15" customFormat="1">
      <c r="C10" s="16">
        <f>C9/C76</f>
        <v>7.4758060221365746E-2</v>
      </c>
      <c r="F10" s="16"/>
      <c r="G10" s="16">
        <v>0.27510000000000001</v>
      </c>
      <c r="H10" s="16">
        <f>SUM(G10,L10)/2</f>
        <v>0.41505000000000003</v>
      </c>
      <c r="I10" s="16">
        <f>I9/I76</f>
        <v>0.27015789847898747</v>
      </c>
      <c r="J10" s="27">
        <f>SUM(G10,L10)/2</f>
        <v>0.41505000000000003</v>
      </c>
      <c r="K10" s="16">
        <f>SUM(N10,L10)/2</f>
        <v>0.38106726732293972</v>
      </c>
      <c r="L10" s="12">
        <v>0.55500000000000005</v>
      </c>
      <c r="M10" s="12"/>
      <c r="N10" s="12">
        <f>N9/N76</f>
        <v>0.20713453464587939</v>
      </c>
      <c r="O10" s="16"/>
      <c r="Q10" s="16">
        <f>Q9/Q76</f>
        <v>0.41256654566995138</v>
      </c>
      <c r="R10" s="16">
        <f>SUM(L10,Q10)/2</f>
        <v>0.48378327283497569</v>
      </c>
    </row>
    <row r="11" spans="1:18">
      <c r="A11" s="2" t="s">
        <v>4</v>
      </c>
    </row>
    <row r="13" spans="1:18">
      <c r="A13" t="s">
        <v>5</v>
      </c>
      <c r="C13" s="5">
        <v>64596800</v>
      </c>
      <c r="D13" s="8">
        <v>45603.3</v>
      </c>
      <c r="E13" s="8">
        <v>39136.800000000003</v>
      </c>
      <c r="F13" s="6">
        <v>0.16350000000000001</v>
      </c>
      <c r="G13" s="8">
        <v>2941885537461.5</v>
      </c>
      <c r="L13" s="8">
        <v>2475187.64</v>
      </c>
      <c r="M13" s="23">
        <v>0.30599999999999999</v>
      </c>
      <c r="N13" s="5">
        <v>2524728021419</v>
      </c>
      <c r="O13" s="6">
        <f>N13/N29</f>
        <v>0.15373837722751352</v>
      </c>
    </row>
    <row r="14" spans="1:18">
      <c r="A14" t="s">
        <v>6</v>
      </c>
      <c r="C14" s="5">
        <v>11150516</v>
      </c>
      <c r="D14" s="8">
        <v>47516.5</v>
      </c>
      <c r="E14" s="8">
        <v>42725.3</v>
      </c>
      <c r="F14" s="6">
        <f>G14/G29</f>
        <v>2.9655603847063991E-2</v>
      </c>
      <c r="G14" s="8">
        <v>533382785676.09998</v>
      </c>
      <c r="M14" s="31"/>
      <c r="N14" s="5">
        <v>479600455232</v>
      </c>
      <c r="O14" s="6">
        <f>N14/N29</f>
        <v>2.9204332141686877E-2</v>
      </c>
    </row>
    <row r="15" spans="1:18">
      <c r="A15" t="s">
        <v>7</v>
      </c>
      <c r="C15" s="5">
        <v>5659715</v>
      </c>
      <c r="D15" s="8">
        <v>60634.400000000001</v>
      </c>
      <c r="E15" s="8">
        <v>44862.5</v>
      </c>
      <c r="F15" s="6">
        <f>G15/G29</f>
        <v>1.9012202279579043E-2</v>
      </c>
      <c r="G15" s="8">
        <v>341951607730.40002</v>
      </c>
      <c r="M15" s="31"/>
      <c r="N15" s="5">
        <v>253005007258</v>
      </c>
      <c r="O15" s="6">
        <f>N15/N29</f>
        <v>1.5406245312878784E-2</v>
      </c>
    </row>
    <row r="16" spans="1:18">
      <c r="A16" t="s">
        <v>8</v>
      </c>
      <c r="C16" s="5">
        <v>81198000</v>
      </c>
      <c r="D16" s="8">
        <v>47627.4</v>
      </c>
      <c r="E16" s="8">
        <v>45615.8</v>
      </c>
      <c r="F16" s="6">
        <v>0.2142</v>
      </c>
      <c r="G16" s="5">
        <v>3852556169565</v>
      </c>
      <c r="L16" s="8">
        <v>1104210.57</v>
      </c>
      <c r="M16" s="23">
        <v>0.13650000000000001</v>
      </c>
      <c r="N16" s="5">
        <v>3689840387614</v>
      </c>
      <c r="O16" s="6">
        <f>N16/N29</f>
        <v>0.22468561706757106</v>
      </c>
    </row>
    <row r="17" spans="1:18">
      <c r="A17" t="s">
        <v>9</v>
      </c>
      <c r="C17" s="5">
        <v>5429894</v>
      </c>
      <c r="D17" s="8">
        <v>49541.3</v>
      </c>
      <c r="E17" s="8">
        <v>39754.5</v>
      </c>
      <c r="F17" s="6">
        <f>G17/G29</f>
        <v>1.5049208184669118E-2</v>
      </c>
      <c r="G17" s="8">
        <v>270673584161.5</v>
      </c>
      <c r="M17" s="31"/>
      <c r="N17" s="5">
        <v>217202446542</v>
      </c>
      <c r="O17" s="6">
        <f>N17/N29</f>
        <v>1.3226118369156045E-2</v>
      </c>
    </row>
    <row r="18" spans="1:18">
      <c r="A18" t="s">
        <v>10</v>
      </c>
      <c r="C18" s="5">
        <v>66317994</v>
      </c>
      <c r="D18" s="8">
        <v>42732.6</v>
      </c>
      <c r="E18" s="8">
        <v>38847.5</v>
      </c>
      <c r="F18" s="6">
        <v>0.15740000000000001</v>
      </c>
      <c r="G18" s="8">
        <v>2829192039171.7998</v>
      </c>
      <c r="L18" s="8">
        <v>1091389.8700000001</v>
      </c>
      <c r="M18" s="23">
        <v>0.13500000000000001</v>
      </c>
      <c r="N18" s="5">
        <v>2574970459926</v>
      </c>
      <c r="O18" s="6">
        <f>N18/N29</f>
        <v>0.15679779230053909</v>
      </c>
    </row>
    <row r="19" spans="1:18">
      <c r="A19" t="s">
        <v>11</v>
      </c>
      <c r="C19" s="5">
        <v>4595000</v>
      </c>
      <c r="D19" s="8">
        <v>53313.3</v>
      </c>
      <c r="E19" s="5">
        <v>47804</v>
      </c>
      <c r="F19" s="6">
        <f>G19/G29</f>
        <v>1.3672970987754132E-2</v>
      </c>
      <c r="G19" s="8">
        <v>245920716756.5</v>
      </c>
      <c r="M19" s="31"/>
      <c r="N19" s="5">
        <v>220506256231</v>
      </c>
      <c r="O19" s="6">
        <f>N19/N29</f>
        <v>1.3427297401489961E-2</v>
      </c>
    </row>
    <row r="20" spans="1:18">
      <c r="A20" t="s">
        <v>12</v>
      </c>
      <c r="C20" s="5">
        <v>60719928</v>
      </c>
      <c r="D20" s="8">
        <v>34960.300000000003</v>
      </c>
      <c r="E20" s="8">
        <v>34757.800000000003</v>
      </c>
      <c r="F20" s="6">
        <f>G20/G29</f>
        <v>0.11922327723756798</v>
      </c>
      <c r="G20" s="8">
        <v>2144338185064.6001</v>
      </c>
      <c r="M20" s="31"/>
      <c r="N20" s="5">
        <v>2131920366274</v>
      </c>
      <c r="O20" s="6">
        <f>N20/N29</f>
        <v>0.12981912297429868</v>
      </c>
    </row>
    <row r="21" spans="1:18">
      <c r="A21" t="s">
        <v>54</v>
      </c>
      <c r="C21" s="5">
        <v>562958</v>
      </c>
      <c r="D21" s="8">
        <v>110664.8</v>
      </c>
      <c r="E21" s="8">
        <v>91047.6</v>
      </c>
      <c r="F21" s="6">
        <f>G21/G29</f>
        <v>3.3432211237438025E-3</v>
      </c>
      <c r="G21" s="8">
        <v>60130847623.599998</v>
      </c>
      <c r="M21" s="31"/>
      <c r="N21" s="5">
        <v>49471617896</v>
      </c>
      <c r="O21" s="6">
        <f>N21/N29</f>
        <v>3.0124774588099791E-3</v>
      </c>
    </row>
    <row r="22" spans="1:18">
      <c r="A22" t="s">
        <v>13</v>
      </c>
      <c r="C22" s="5">
        <v>16829289</v>
      </c>
      <c r="D22" s="5">
        <v>51590</v>
      </c>
      <c r="E22" s="8">
        <v>47130.7</v>
      </c>
      <c r="F22" s="6">
        <f>G22/G29</f>
        <v>4.8343870862577042E-2</v>
      </c>
      <c r="G22" s="8">
        <v>869508125480.30005</v>
      </c>
      <c r="M22" s="31"/>
      <c r="N22" s="5">
        <v>794349648383</v>
      </c>
      <c r="O22" s="6">
        <f>N22/N29</f>
        <v>4.8370368949686236E-2</v>
      </c>
    </row>
    <row r="23" spans="1:18">
      <c r="A23" t="s">
        <v>14</v>
      </c>
      <c r="C23" s="5">
        <v>5084000</v>
      </c>
      <c r="D23" s="8">
        <v>97363.1</v>
      </c>
      <c r="E23" s="8">
        <v>64893.1</v>
      </c>
      <c r="F23" s="6">
        <f>G23/G29</f>
        <v>2.780528290202763E-2</v>
      </c>
      <c r="G23" s="8">
        <v>500103094419.5</v>
      </c>
      <c r="M23" s="31"/>
      <c r="N23" s="5">
        <v>333321557988</v>
      </c>
      <c r="O23" s="6">
        <f>N23/N29</f>
        <v>2.0296964657294161E-2</v>
      </c>
    </row>
    <row r="24" spans="1:18">
      <c r="A24" t="s">
        <v>15</v>
      </c>
      <c r="C24" s="5">
        <v>8474000</v>
      </c>
      <c r="D24" s="8">
        <v>51127.1</v>
      </c>
      <c r="E24" s="8">
        <v>46164.9</v>
      </c>
      <c r="F24" s="6">
        <f>G24/G29</f>
        <v>2.4260313522733504E-2</v>
      </c>
      <c r="G24" s="8">
        <v>436343622435.20001</v>
      </c>
      <c r="M24" s="31"/>
      <c r="N24" s="5">
        <v>393994347988</v>
      </c>
      <c r="O24" s="6">
        <f>N24/N29</f>
        <v>2.3991515594001849E-2</v>
      </c>
    </row>
    <row r="25" spans="1:18">
      <c r="A25" t="s">
        <v>16</v>
      </c>
      <c r="C25" s="5">
        <v>10460000</v>
      </c>
      <c r="D25" s="8">
        <v>22080.9</v>
      </c>
      <c r="E25" s="8">
        <v>28326.799999999999</v>
      </c>
      <c r="F25" s="6">
        <f>G25/G29</f>
        <v>1.6656585299675352E-2</v>
      </c>
      <c r="G25" s="8">
        <v>299583711490.40002</v>
      </c>
      <c r="M25" s="31"/>
      <c r="N25" s="5">
        <v>294524940557</v>
      </c>
      <c r="O25" s="6">
        <f>N25/N29</f>
        <v>1.7934520483047507E-2</v>
      </c>
    </row>
    <row r="26" spans="1:18">
      <c r="A26" t="s">
        <v>17</v>
      </c>
      <c r="C26" s="5">
        <v>9593000</v>
      </c>
      <c r="D26" s="8">
        <v>58887.3</v>
      </c>
      <c r="E26" s="8">
        <v>45143.5</v>
      </c>
      <c r="F26" s="6">
        <f>G26/G29</f>
        <v>3.1724361944641385E-2</v>
      </c>
      <c r="G26" s="8">
        <v>570591266159.80005</v>
      </c>
      <c r="M26" s="31"/>
      <c r="N26" s="5">
        <v>437420652151</v>
      </c>
      <c r="O26" s="6">
        <f>N26/N29</f>
        <v>2.6635875491134723E-2</v>
      </c>
    </row>
    <row r="27" spans="1:18">
      <c r="A27" t="s">
        <v>55</v>
      </c>
      <c r="C27" s="5">
        <v>8081000</v>
      </c>
      <c r="D27" s="5">
        <v>84733</v>
      </c>
      <c r="E27" s="8">
        <v>56939.7</v>
      </c>
      <c r="F27" s="6">
        <v>3.8100000000000002E-2</v>
      </c>
      <c r="G27" s="8">
        <v>685434208916.90002</v>
      </c>
      <c r="L27" s="8">
        <v>1188299.3400000001</v>
      </c>
      <c r="M27" s="23">
        <v>0.1467</v>
      </c>
      <c r="N27" s="5">
        <v>460604694122</v>
      </c>
      <c r="O27" s="6">
        <f>N27/N29</f>
        <v>2.8047622404052827E-2</v>
      </c>
    </row>
    <row r="28" spans="1:18">
      <c r="A28" t="s">
        <v>18</v>
      </c>
      <c r="C28" s="5">
        <v>46770000</v>
      </c>
      <c r="D28" s="8">
        <v>30262.2</v>
      </c>
      <c r="E28" s="8">
        <v>33763.4</v>
      </c>
      <c r="F28" s="6">
        <f>G28/G29</f>
        <v>7.8078182182777248E-2</v>
      </c>
      <c r="G28" s="8">
        <v>1404306536057.8999</v>
      </c>
      <c r="I28" s="17"/>
      <c r="M28" s="31"/>
      <c r="N28" s="5">
        <v>1566775845069</v>
      </c>
      <c r="O28" s="6">
        <f>N28/N29</f>
        <v>9.540575216683872E-2</v>
      </c>
    </row>
    <row r="29" spans="1:18">
      <c r="C29" s="7">
        <f>SUM(C13:C28)</f>
        <v>405522094</v>
      </c>
      <c r="D29" s="9"/>
      <c r="F29" s="6">
        <f>SUM(F13:F28)</f>
        <v>1.0000250803748103</v>
      </c>
      <c r="G29" s="11">
        <f>SUM(G13:G28)</f>
        <v>17985902038171</v>
      </c>
      <c r="I29" s="17">
        <f>SUMPRODUCT(E13:E28,F13:F28)</f>
        <v>42016.965079167538</v>
      </c>
      <c r="J29" s="25"/>
      <c r="L29" s="11">
        <v>8090027.6699999999</v>
      </c>
      <c r="M29" s="20">
        <f>SUM(M13:M27)</f>
        <v>0.72419999999999995</v>
      </c>
      <c r="N29" s="7">
        <f>SUM(N13:N28)</f>
        <v>16422236704650</v>
      </c>
      <c r="O29" s="6">
        <f>SUM(O13:O28)</f>
        <v>1</v>
      </c>
      <c r="Q29" s="17">
        <f>SUMPRODUCT(F13:F28,N13:N28)</f>
        <v>2104005027367.043</v>
      </c>
    </row>
    <row r="30" spans="1:18" s="3" customFormat="1">
      <c r="C30" s="12">
        <f>C29/C76</f>
        <v>8.6107156505339094E-2</v>
      </c>
      <c r="F30" s="12"/>
      <c r="G30" s="12">
        <v>0.25800000000000001</v>
      </c>
      <c r="H30" s="12">
        <f>SUM(G30,L30)/2</f>
        <v>0.24375000000000002</v>
      </c>
      <c r="I30" s="12">
        <f>I29/I76</f>
        <v>0.21158338213490593</v>
      </c>
      <c r="J30" s="28">
        <f>SUM(G30,L30)/2</f>
        <v>0.24375000000000002</v>
      </c>
      <c r="K30" s="12">
        <f>SUM(N30,L30)/2</f>
        <v>0.20433247548419425</v>
      </c>
      <c r="L30" s="12">
        <v>0.22950000000000001</v>
      </c>
      <c r="M30" s="12"/>
      <c r="N30" s="12">
        <f>N29/N76</f>
        <v>0.17916495096838853</v>
      </c>
      <c r="O30" s="12"/>
      <c r="Q30" s="12">
        <f>Q29/Q76</f>
        <v>5.4442087846416756E-2</v>
      </c>
      <c r="R30" s="12">
        <f>SUM(L30,Q30)/2</f>
        <v>0.14197104392320839</v>
      </c>
    </row>
    <row r="31" spans="1:18">
      <c r="A31" s="2" t="s">
        <v>19</v>
      </c>
    </row>
    <row r="32" spans="1:18">
      <c r="A32" t="s">
        <v>20</v>
      </c>
      <c r="C32" s="5">
        <v>127300000</v>
      </c>
      <c r="D32" s="8">
        <v>36194.400000000001</v>
      </c>
      <c r="E32" s="8">
        <v>36426.300000000003</v>
      </c>
      <c r="F32" s="6">
        <v>0.67249999999999999</v>
      </c>
      <c r="G32" s="8">
        <v>4601461206885.0996</v>
      </c>
      <c r="L32" s="8">
        <v>2830407.28</v>
      </c>
      <c r="M32" s="23">
        <v>0.67090000000000005</v>
      </c>
      <c r="N32" s="5">
        <v>4630941366907</v>
      </c>
    </row>
    <row r="33" spans="1:18">
      <c r="A33" t="s">
        <v>21</v>
      </c>
      <c r="C33" s="5">
        <v>23130000</v>
      </c>
      <c r="D33" s="5">
        <v>61887</v>
      </c>
      <c r="E33" s="8">
        <v>43901.599999999999</v>
      </c>
      <c r="F33" s="6">
        <v>0.21249999999999999</v>
      </c>
      <c r="G33" s="5">
        <v>1453770210672</v>
      </c>
      <c r="L33" s="8">
        <v>789225.2</v>
      </c>
      <c r="M33" s="23">
        <v>0.187</v>
      </c>
      <c r="N33" s="5">
        <v>1031279835053</v>
      </c>
    </row>
    <row r="34" spans="1:18">
      <c r="A34" t="s">
        <v>22</v>
      </c>
      <c r="C34" s="5">
        <v>7188000</v>
      </c>
      <c r="D34" s="8">
        <v>40169.9</v>
      </c>
      <c r="E34" s="8">
        <v>55084.2</v>
      </c>
      <c r="F34" s="6">
        <v>4.2500000000000003E-2</v>
      </c>
      <c r="G34" s="8">
        <v>290896409543.70001</v>
      </c>
      <c r="L34" s="8">
        <v>362538.15</v>
      </c>
      <c r="M34" s="23">
        <v>8.5900000000000004E-2</v>
      </c>
      <c r="N34" s="5">
        <v>398903575651</v>
      </c>
    </row>
    <row r="35" spans="1:18">
      <c r="A35" t="s">
        <v>23</v>
      </c>
      <c r="C35" s="5">
        <v>5399000</v>
      </c>
      <c r="D35" s="8">
        <v>56286.8</v>
      </c>
      <c r="E35" s="8">
        <v>82763.399999999994</v>
      </c>
      <c r="F35" s="6">
        <v>4.4999999999999998E-2</v>
      </c>
      <c r="G35" s="5">
        <v>307871907186</v>
      </c>
      <c r="L35" s="8">
        <v>219230.65</v>
      </c>
      <c r="M35" s="23">
        <v>5.1999999999999998E-2</v>
      </c>
      <c r="N35" s="5">
        <v>452690737343</v>
      </c>
    </row>
    <row r="36" spans="1:18">
      <c r="A36" t="s">
        <v>58</v>
      </c>
      <c r="C36" s="5">
        <v>4471000</v>
      </c>
      <c r="D36" s="5">
        <v>42409</v>
      </c>
      <c r="E36" s="8">
        <v>35217.1</v>
      </c>
      <c r="F36" s="6">
        <v>2.75E-2</v>
      </c>
      <c r="G36" s="8">
        <v>188384859626.79999</v>
      </c>
      <c r="L36" s="8">
        <v>17296.900000000001</v>
      </c>
      <c r="M36" s="31">
        <v>4.1999999999999997E-3</v>
      </c>
      <c r="N36" s="5">
        <v>156437828157</v>
      </c>
    </row>
    <row r="37" spans="1:18">
      <c r="C37" s="7">
        <f>SUM(C32:C36)</f>
        <v>167488000</v>
      </c>
      <c r="D37" s="9">
        <f>AVERAGE(D32:D36)</f>
        <v>47389.42</v>
      </c>
      <c r="F37" s="6">
        <f>SUM(F32:F36)</f>
        <v>1</v>
      </c>
      <c r="G37" s="11">
        <f>SUM(G32:G36)</f>
        <v>6842384593913.5996</v>
      </c>
      <c r="I37" s="17">
        <f>E32*F32+E33*F33+E34*F34+E35*F35+E36*F36</f>
        <v>40859.678500000009</v>
      </c>
      <c r="J37" s="25"/>
      <c r="L37" s="11">
        <f>SUM(L32:L36)</f>
        <v>4218698.18</v>
      </c>
      <c r="M37" s="21">
        <f>SUM(M32:M36)</f>
        <v>1.0000000000000002</v>
      </c>
      <c r="N37" s="7">
        <f>SUM(N32:N36)</f>
        <v>6670253343111</v>
      </c>
      <c r="Q37" s="17">
        <f>SUMPRODUCT(F32:F36,N32:N36)</f>
        <v>3375081559613.6401</v>
      </c>
    </row>
    <row r="38" spans="1:18" s="3" customFormat="1">
      <c r="C38" s="12">
        <f>C37/C76</f>
        <v>3.5563821656450202E-2</v>
      </c>
      <c r="F38" s="12"/>
      <c r="G38" s="12">
        <v>9.8199999999999996E-2</v>
      </c>
      <c r="H38" s="12">
        <f>SUM(G38,L38)/2</f>
        <v>0.109</v>
      </c>
      <c r="I38" s="12">
        <f>I37/I76</f>
        <v>0.2057556740160964</v>
      </c>
      <c r="J38" s="28">
        <f>SUM(G38,L38)/2</f>
        <v>0.109</v>
      </c>
      <c r="K38" s="12">
        <f>SUM(N38,L38)/2</f>
        <v>9.628589659430567E-2</v>
      </c>
      <c r="L38" s="12">
        <v>0.1198</v>
      </c>
      <c r="M38" s="12"/>
      <c r="N38" s="12">
        <f>N37/N76</f>
        <v>7.2771793188611336E-2</v>
      </c>
      <c r="O38" s="12"/>
      <c r="Q38" s="12">
        <f>Q37/Q76</f>
        <v>8.7331771724541873E-2</v>
      </c>
      <c r="R38" s="12">
        <f>SUM(L38,Q38)/2</f>
        <v>0.10356588586227095</v>
      </c>
    </row>
    <row r="39" spans="1:18">
      <c r="A39" s="2" t="s">
        <v>24</v>
      </c>
    </row>
    <row r="40" spans="1:18">
      <c r="A40" s="4" t="s">
        <v>25</v>
      </c>
    </row>
    <row r="41" spans="1:18">
      <c r="A41" t="s">
        <v>26</v>
      </c>
      <c r="C41" s="5">
        <v>200400000</v>
      </c>
      <c r="D41" s="8">
        <v>11384.6</v>
      </c>
      <c r="E41" s="5">
        <v>15383</v>
      </c>
      <c r="F41" s="6">
        <v>0.52500000000000002</v>
      </c>
      <c r="G41" s="8">
        <v>2346118175194.2998</v>
      </c>
      <c r="L41" s="8">
        <v>226080.45</v>
      </c>
      <c r="M41" s="23">
        <v>0.4854</v>
      </c>
      <c r="N41" s="5">
        <v>3263865955588</v>
      </c>
    </row>
    <row r="42" spans="1:18">
      <c r="A42" t="s">
        <v>27</v>
      </c>
      <c r="C42" s="5">
        <v>17620000</v>
      </c>
      <c r="D42" s="8">
        <v>14528.3</v>
      </c>
      <c r="E42" s="5">
        <v>22346</v>
      </c>
      <c r="F42" s="6">
        <v>5.7970000000000001E-2</v>
      </c>
      <c r="G42" s="8">
        <v>259061522886.5</v>
      </c>
      <c r="L42" s="8">
        <v>44564.47</v>
      </c>
      <c r="M42" s="23">
        <v>9.5699999999999993E-2</v>
      </c>
      <c r="N42" s="5">
        <v>396923419130</v>
      </c>
    </row>
    <row r="43" spans="1:18">
      <c r="A43" t="s">
        <v>28</v>
      </c>
      <c r="C43" s="5">
        <v>48320000</v>
      </c>
      <c r="D43" s="8">
        <v>7903.9</v>
      </c>
      <c r="E43" s="8">
        <v>13357.1</v>
      </c>
      <c r="F43" s="6">
        <v>8.4500000000000006E-2</v>
      </c>
      <c r="G43" s="8">
        <v>377739622865.79999</v>
      </c>
      <c r="L43" s="8">
        <v>18514.88</v>
      </c>
      <c r="M43" s="23">
        <v>3.9800000000000002E-2</v>
      </c>
      <c r="N43" s="5">
        <v>638356620020</v>
      </c>
    </row>
    <row r="44" spans="1:18">
      <c r="A44" t="s">
        <v>29</v>
      </c>
      <c r="C44" s="5">
        <v>122300000</v>
      </c>
      <c r="D44" s="8">
        <v>10230.200000000001</v>
      </c>
      <c r="E44" s="8">
        <v>16949.7</v>
      </c>
      <c r="F44" s="6">
        <v>0.28699999999999998</v>
      </c>
      <c r="G44" s="8">
        <v>1282719954861.8</v>
      </c>
      <c r="L44" s="8">
        <v>163679.70000000001</v>
      </c>
      <c r="M44" s="23">
        <v>0.35139999999999999</v>
      </c>
      <c r="N44" s="5">
        <v>2215257079182</v>
      </c>
    </row>
    <row r="45" spans="1:18">
      <c r="A45" t="s">
        <v>30</v>
      </c>
      <c r="C45" s="5">
        <v>30380000</v>
      </c>
      <c r="D45" s="8">
        <v>6550.9</v>
      </c>
      <c r="E45" s="8">
        <v>11989.3</v>
      </c>
      <c r="F45" s="6">
        <v>4.5499999999999999E-2</v>
      </c>
      <c r="G45" s="8">
        <v>202902760292.70001</v>
      </c>
      <c r="L45" s="8">
        <v>12960.1</v>
      </c>
      <c r="M45" s="23">
        <v>2.7699999999999999E-2</v>
      </c>
      <c r="N45" s="5">
        <v>371347233824</v>
      </c>
    </row>
    <row r="46" spans="1:18">
      <c r="C46" s="7">
        <f>SUM(C41:C45)</f>
        <v>419020000</v>
      </c>
      <c r="D46" s="9">
        <f>AVERAGE(D41:D45)</f>
        <v>10119.58</v>
      </c>
      <c r="F46" s="6">
        <f>SUM(F41:F45)</f>
        <v>0.99996999999999991</v>
      </c>
      <c r="G46" s="11">
        <f>SUM(G41:G45)</f>
        <v>4468542036101.0996</v>
      </c>
      <c r="I46" s="17">
        <f>E41*F41+E42*F42+E43*F43+E44*F44+E45*F45</f>
        <v>15910.224620000003</v>
      </c>
      <c r="J46" s="25"/>
      <c r="L46" s="11">
        <v>465781.59</v>
      </c>
      <c r="M46" s="21">
        <f>SUM(M41:M45)</f>
        <v>0.99999999999999989</v>
      </c>
      <c r="N46" s="7">
        <f>SUM(N41:N45)</f>
        <v>6885750307744</v>
      </c>
      <c r="Q46" s="17">
        <f>SUMPRODUCT(F41:F45,N41:N45)</f>
        <v>2443155492546.582</v>
      </c>
    </row>
    <row r="47" spans="1:18">
      <c r="B47" s="6">
        <f>C46/C73</f>
        <v>0.11072233735618345</v>
      </c>
      <c r="C47" s="6">
        <f>C46/C76</f>
        <v>8.8973255101773049E-2</v>
      </c>
      <c r="F47" s="10">
        <v>0.17399000000000001</v>
      </c>
      <c r="G47" s="6">
        <v>6.4199999999999993E-2</v>
      </c>
      <c r="L47" s="6">
        <v>1.32E-2</v>
      </c>
      <c r="M47" s="23">
        <v>0.14499999999999999</v>
      </c>
    </row>
    <row r="48" spans="1:18">
      <c r="A48" s="4" t="s">
        <v>31</v>
      </c>
    </row>
    <row r="49" spans="1:17">
      <c r="A49" t="s">
        <v>32</v>
      </c>
      <c r="C49" s="5">
        <v>1357000000</v>
      </c>
      <c r="D49" s="8">
        <v>7593.9</v>
      </c>
      <c r="E49" s="8">
        <v>13216.5</v>
      </c>
      <c r="F49" s="6">
        <v>0.64039999999999997</v>
      </c>
      <c r="G49" s="8">
        <v>10360105247908.301</v>
      </c>
      <c r="L49" s="8">
        <v>784838.46</v>
      </c>
      <c r="M49" s="31"/>
      <c r="N49" s="5">
        <v>18030931605307</v>
      </c>
    </row>
    <row r="50" spans="1:17">
      <c r="A50" t="s">
        <v>33</v>
      </c>
      <c r="C50" s="5">
        <v>1252000000</v>
      </c>
      <c r="D50" s="8">
        <v>1595.7</v>
      </c>
      <c r="E50" s="8">
        <v>5707.7</v>
      </c>
      <c r="F50" s="6">
        <v>0.1278</v>
      </c>
      <c r="G50" s="8">
        <v>2066902397333.3</v>
      </c>
      <c r="L50" s="8">
        <v>283154.24</v>
      </c>
      <c r="M50" s="31"/>
      <c r="N50" s="5">
        <v>7393075780537</v>
      </c>
    </row>
    <row r="51" spans="1:17">
      <c r="A51" t="s">
        <v>34</v>
      </c>
      <c r="C51" s="5">
        <v>50220000</v>
      </c>
      <c r="D51" s="8">
        <v>3491.9</v>
      </c>
      <c r="E51" s="5">
        <v>10517</v>
      </c>
      <c r="F51" s="6">
        <v>5.4800000000000001E-2</v>
      </c>
      <c r="G51" s="8">
        <v>888538201025.30005</v>
      </c>
      <c r="L51" s="8">
        <v>81170.62</v>
      </c>
      <c r="M51" s="31"/>
      <c r="N51" s="5">
        <v>2676108548626</v>
      </c>
    </row>
    <row r="52" spans="1:17">
      <c r="A52" t="s">
        <v>35</v>
      </c>
      <c r="C52" s="5">
        <v>50220000</v>
      </c>
      <c r="D52" s="8">
        <v>27970.5</v>
      </c>
      <c r="E52" s="8">
        <v>34355.699999999997</v>
      </c>
      <c r="F52" s="6">
        <v>8.72E-2</v>
      </c>
      <c r="G52" s="8">
        <v>1410382943972.8</v>
      </c>
      <c r="L52" s="8">
        <v>497410.41</v>
      </c>
      <c r="M52" s="31"/>
      <c r="N52" s="5">
        <v>1732351775501</v>
      </c>
    </row>
    <row r="53" spans="1:17">
      <c r="A53" t="s">
        <v>36</v>
      </c>
      <c r="C53" s="5">
        <v>29720000</v>
      </c>
      <c r="D53" s="8">
        <v>10933.5</v>
      </c>
      <c r="E53" s="8">
        <v>24951.1</v>
      </c>
      <c r="F53" s="6">
        <v>2.0199999999999999E-2</v>
      </c>
      <c r="G53" s="8">
        <v>326933043800.59998</v>
      </c>
      <c r="M53" s="31"/>
      <c r="N53" s="5">
        <v>746089124295</v>
      </c>
    </row>
    <row r="54" spans="1:17">
      <c r="A54" t="s">
        <v>37</v>
      </c>
      <c r="C54" s="5">
        <v>98390000</v>
      </c>
      <c r="D54" s="8">
        <v>2870.5</v>
      </c>
      <c r="E54" s="8">
        <v>6982.4</v>
      </c>
      <c r="F54" s="6">
        <v>1.7600000000000001E-2</v>
      </c>
      <c r="G54" s="8">
        <v>284582023120.59998</v>
      </c>
      <c r="M54" s="31"/>
      <c r="N54" s="5">
        <v>692230475842</v>
      </c>
    </row>
    <row r="55" spans="1:17">
      <c r="A55" t="s">
        <v>56</v>
      </c>
      <c r="C55" s="5">
        <v>23367320</v>
      </c>
      <c r="D55" s="5">
        <v>22598</v>
      </c>
      <c r="E55" s="5">
        <v>39600</v>
      </c>
      <c r="F55" s="6">
        <v>2.8899999999999999E-2</v>
      </c>
      <c r="G55" s="5">
        <v>466800000000</v>
      </c>
      <c r="M55" s="32"/>
      <c r="N55" s="5">
        <v>876000000000</v>
      </c>
    </row>
    <row r="56" spans="1:17">
      <c r="A56" t="s">
        <v>38</v>
      </c>
      <c r="C56" s="5">
        <v>69522234</v>
      </c>
      <c r="D56" s="8">
        <v>5519.4</v>
      </c>
      <c r="E56" s="8">
        <v>14551.7</v>
      </c>
      <c r="F56" s="6">
        <v>2.3099999999999999E-2</v>
      </c>
      <c r="G56" s="8">
        <v>373804134911.79999</v>
      </c>
      <c r="M56" s="31"/>
      <c r="N56" s="5">
        <v>985525922827</v>
      </c>
    </row>
    <row r="57" spans="1:17">
      <c r="C57" s="7">
        <f>SUM(C49:C56)</f>
        <v>2930439554</v>
      </c>
      <c r="D57" s="9">
        <f>AVERAGE(D49:D56)</f>
        <v>10321.674999999999</v>
      </c>
      <c r="F57" s="6">
        <f>SUM(F49:F56)</f>
        <v>0.99999999999999989</v>
      </c>
      <c r="G57" s="11">
        <f>SUM(G49:G56)</f>
        <v>16178047992072.703</v>
      </c>
      <c r="I57" s="17">
        <f>E49*F49+E50*F50+E51*F51+E52*F52+E53*F53+E54*F54+E55*F55+E56*F56</f>
        <v>14872.926030000001</v>
      </c>
      <c r="J57" s="25"/>
      <c r="L57" s="11">
        <v>2304791.65</v>
      </c>
      <c r="M57" s="33"/>
      <c r="N57" s="7">
        <f>SUM(N49:N56)</f>
        <v>33132313232935</v>
      </c>
      <c r="Q57" s="17">
        <f>SUMPRODUCT(F49:F56,N49:N56)</f>
        <v>12864891813582.504</v>
      </c>
    </row>
    <row r="58" spans="1:17">
      <c r="B58" s="6">
        <f>C57/C73</f>
        <v>0.77434279246788162</v>
      </c>
      <c r="C58" s="6">
        <f>C57/C76</f>
        <v>0.62223938236448861</v>
      </c>
      <c r="F58" s="10">
        <v>0.63</v>
      </c>
      <c r="G58" s="6">
        <v>0.23219999999999999</v>
      </c>
      <c r="L58" s="6">
        <v>6.54E-2</v>
      </c>
      <c r="M58" s="23">
        <v>0.68200000000000005</v>
      </c>
      <c r="N58" s="6"/>
    </row>
    <row r="59" spans="1:17">
      <c r="A59" s="4" t="s">
        <v>39</v>
      </c>
    </row>
    <row r="60" spans="1:17">
      <c r="A60" t="s">
        <v>40</v>
      </c>
      <c r="C60" s="5">
        <v>82060000</v>
      </c>
      <c r="D60" s="8">
        <v>3198.7</v>
      </c>
      <c r="E60" s="8">
        <v>10529.9</v>
      </c>
      <c r="F60" s="6">
        <v>5.6899999999999999E-2</v>
      </c>
      <c r="G60" s="8">
        <v>286538047765.90002</v>
      </c>
      <c r="M60" s="31"/>
      <c r="N60" s="5">
        <v>943266839565</v>
      </c>
    </row>
    <row r="61" spans="1:17">
      <c r="A61" t="s">
        <v>41</v>
      </c>
      <c r="C61" s="5">
        <v>11030000</v>
      </c>
      <c r="D61" s="8">
        <v>21682.6</v>
      </c>
      <c r="E61" s="8">
        <v>26098.799999999999</v>
      </c>
      <c r="F61" s="6">
        <v>4.7199999999999999E-2</v>
      </c>
      <c r="G61" s="5">
        <v>237592274371</v>
      </c>
      <c r="M61" s="32"/>
      <c r="N61" s="5">
        <v>285983988911</v>
      </c>
    </row>
    <row r="62" spans="1:17">
      <c r="A62" t="s">
        <v>42</v>
      </c>
      <c r="C62" s="5">
        <v>2169000</v>
      </c>
      <c r="D62" s="8">
        <v>97518.6</v>
      </c>
      <c r="E62" s="8">
        <v>146177.70000000001</v>
      </c>
      <c r="F62" s="6">
        <v>4.2000000000000003E-2</v>
      </c>
      <c r="G62" s="8">
        <v>211583711490.39999</v>
      </c>
      <c r="M62" s="31"/>
      <c r="N62" s="5">
        <v>317507443297</v>
      </c>
    </row>
    <row r="63" spans="1:17">
      <c r="A63" t="s">
        <v>43</v>
      </c>
      <c r="C63" s="5">
        <v>38530000</v>
      </c>
      <c r="D63" s="8">
        <v>14422.8</v>
      </c>
      <c r="E63" s="8">
        <v>24882.3</v>
      </c>
      <c r="F63" s="6">
        <v>0.1084</v>
      </c>
      <c r="G63" s="5">
        <v>546003360279</v>
      </c>
      <c r="L63" s="8">
        <v>54381.440000000002</v>
      </c>
      <c r="M63" s="23">
        <v>8.9899999999999994E-2</v>
      </c>
      <c r="N63" s="5">
        <v>945417803541</v>
      </c>
    </row>
    <row r="64" spans="1:17">
      <c r="A64" t="s">
        <v>44</v>
      </c>
      <c r="C64" s="5">
        <v>143500000</v>
      </c>
      <c r="D64" s="8">
        <v>12735.9</v>
      </c>
      <c r="E64" s="8">
        <v>25635.9</v>
      </c>
      <c r="F64" s="6">
        <v>0.3695</v>
      </c>
      <c r="G64" s="8">
        <v>1860597922763.3999</v>
      </c>
      <c r="L64" s="8">
        <v>131565.78</v>
      </c>
      <c r="M64" s="23">
        <v>0.2177</v>
      </c>
      <c r="N64" s="5">
        <v>3745456800194</v>
      </c>
    </row>
    <row r="65" spans="1:18">
      <c r="A65" t="s">
        <v>45</v>
      </c>
      <c r="C65" s="5">
        <v>52980000</v>
      </c>
      <c r="D65" s="8">
        <v>6447.9</v>
      </c>
      <c r="E65" s="8">
        <v>13046.2</v>
      </c>
      <c r="F65" s="6">
        <v>6.9500000000000006E-2</v>
      </c>
      <c r="G65" s="8">
        <v>349817096206.5</v>
      </c>
      <c r="L65" s="8">
        <v>275306.78000000003</v>
      </c>
      <c r="M65" s="23">
        <v>0.45550000000000002</v>
      </c>
      <c r="N65" s="5">
        <v>704520702309</v>
      </c>
    </row>
    <row r="66" spans="1:18">
      <c r="A66" t="s">
        <v>46</v>
      </c>
      <c r="C66" s="5">
        <v>10520000</v>
      </c>
      <c r="D66" s="8">
        <v>19553.900000000001</v>
      </c>
      <c r="E66" s="8">
        <v>30444.9</v>
      </c>
      <c r="F66" s="6">
        <v>4.1000000000000002E-2</v>
      </c>
      <c r="G66" s="8">
        <v>205522871251.39999</v>
      </c>
      <c r="M66" s="31"/>
      <c r="N66" s="5">
        <v>319993654344</v>
      </c>
    </row>
    <row r="67" spans="1:18">
      <c r="A67" t="s">
        <v>47</v>
      </c>
      <c r="C67" s="5">
        <v>74930000</v>
      </c>
      <c r="D67" s="8">
        <v>10529.6</v>
      </c>
      <c r="E67" s="8">
        <v>19226.099999999999</v>
      </c>
      <c r="F67" s="6">
        <v>0.1588</v>
      </c>
      <c r="G67" s="8">
        <v>799534963353.90002</v>
      </c>
      <c r="L67" s="8">
        <v>49119.88</v>
      </c>
      <c r="M67" s="23">
        <v>8.1299999999999997E-2</v>
      </c>
      <c r="N67" s="5">
        <v>1459881849408</v>
      </c>
    </row>
    <row r="68" spans="1:18">
      <c r="A68" t="s">
        <v>48</v>
      </c>
      <c r="C68" s="5">
        <v>9897000</v>
      </c>
      <c r="D68" s="8">
        <v>13902.7</v>
      </c>
      <c r="E68" s="8">
        <v>24498.5</v>
      </c>
      <c r="F68" s="6">
        <v>2.69E-2</v>
      </c>
      <c r="G68" s="5">
        <v>137103927313</v>
      </c>
      <c r="M68" s="32"/>
      <c r="N68" s="5">
        <v>241596139577</v>
      </c>
    </row>
    <row r="69" spans="1:18">
      <c r="A69" t="s">
        <v>49</v>
      </c>
      <c r="C69" s="5">
        <v>9346000</v>
      </c>
      <c r="D69" s="8">
        <v>44204.3</v>
      </c>
      <c r="E69" s="8">
        <v>66009.3</v>
      </c>
      <c r="F69" s="6">
        <v>7.9799999999999996E-2</v>
      </c>
      <c r="G69" s="8">
        <v>401646583173.40002</v>
      </c>
      <c r="M69" s="31"/>
      <c r="N69" s="5">
        <v>599769284677</v>
      </c>
    </row>
    <row r="70" spans="1:18">
      <c r="C70" s="7">
        <f>SUM(C60:C69)</f>
        <v>434962000</v>
      </c>
      <c r="D70" s="9">
        <f>AVERAGE(D60:D69)</f>
        <v>24419.7</v>
      </c>
      <c r="F70" s="6">
        <f>SUM(F60:F69)</f>
        <v>1</v>
      </c>
      <c r="G70" s="11">
        <f>SUM(G60:G69)</f>
        <v>5035940757967.9004</v>
      </c>
      <c r="I70" s="17">
        <f>E60*F60+E61*F61+E62*F62+E63*F63+E64*F64+E65*F65+E66*F66+E67*F67+E68*F68+E69*F69</f>
        <v>31274.792710000002</v>
      </c>
      <c r="J70" s="25"/>
      <c r="L70" s="11">
        <v>604329.76</v>
      </c>
      <c r="M70" s="33"/>
      <c r="N70" s="7">
        <f>SUM(N60:N69)</f>
        <v>9563394505823</v>
      </c>
      <c r="Q70" s="17">
        <f>SUMPRODUCT(F60:F69,N60:N69)</f>
        <v>1915208909038.2649</v>
      </c>
    </row>
    <row r="71" spans="1:18">
      <c r="B71" s="6">
        <f>C70/C73</f>
        <v>0.11493487017593496</v>
      </c>
      <c r="C71" s="6">
        <f>C70/C76</f>
        <v>9.2358324150583287E-2</v>
      </c>
      <c r="F71" s="10">
        <v>0.19600000000000001</v>
      </c>
      <c r="G71" s="13">
        <v>7.2300000000000003E-2</v>
      </c>
      <c r="L71" s="18">
        <v>1.7100000000000001E-2</v>
      </c>
      <c r="M71" s="21">
        <v>0.17299999999999999</v>
      </c>
      <c r="N71" s="7"/>
    </row>
    <row r="72" spans="1:18">
      <c r="F72" s="6">
        <f>SUM(F71,F58,F47)</f>
        <v>0.99999000000000005</v>
      </c>
      <c r="M72" s="23">
        <f>SUM(M71,M58,M47)</f>
        <v>1</v>
      </c>
    </row>
    <row r="73" spans="1:18">
      <c r="A73" t="s">
        <v>50</v>
      </c>
      <c r="B73" s="10">
        <f>C73/C76</f>
        <v>0.80357096161684494</v>
      </c>
      <c r="C73" s="7">
        <f>SUM(C70,C57,C46)</f>
        <v>3784421554</v>
      </c>
      <c r="D73" s="9">
        <f>AVERAGE(D70,D57,D46)</f>
        <v>14953.651666666667</v>
      </c>
      <c r="G73" s="11">
        <f>SUM(G70,G57,G46)</f>
        <v>25682530786141.703</v>
      </c>
      <c r="I73" s="17">
        <f>SUM(I70,I57,I46)</f>
        <v>62057.943360000005</v>
      </c>
      <c r="J73" s="25"/>
      <c r="L73" s="11">
        <f>SUM(L70,L57,L46)</f>
        <v>3374903</v>
      </c>
      <c r="M73" s="33"/>
      <c r="N73" s="7">
        <f>SUM(N70,N57,N46)</f>
        <v>49581458046502</v>
      </c>
      <c r="Q73" s="17">
        <f>SUM(Q70,Q57,Q46)</f>
        <v>17223256215167.352</v>
      </c>
    </row>
    <row r="74" spans="1:18" s="3" customFormat="1">
      <c r="F74" s="12"/>
      <c r="G74" s="12">
        <f>SUM(G71,G58,G47)</f>
        <v>0.36869999999999997</v>
      </c>
      <c r="H74" s="12">
        <f>SUM(G74,L74)/2</f>
        <v>0.23219999999999999</v>
      </c>
      <c r="I74" s="12">
        <f>I73/I76</f>
        <v>0.31250304537001022</v>
      </c>
      <c r="J74" s="28">
        <f>SUM(G74,L74)/2</f>
        <v>0.23219999999999999</v>
      </c>
      <c r="K74" s="12">
        <f>SUM(N74,L74)/2</f>
        <v>0.31830000000000003</v>
      </c>
      <c r="L74" s="19">
        <f>SUM(L71,L58,L47)</f>
        <v>9.5700000000000007E-2</v>
      </c>
      <c r="M74" s="19"/>
      <c r="N74" s="19">
        <v>0.54090000000000005</v>
      </c>
      <c r="O74" s="12"/>
      <c r="Q74" s="12">
        <f>Q73/Q76</f>
        <v>0.44565959475908995</v>
      </c>
      <c r="R74" s="12">
        <f>SUM(L74,Q74)/2</f>
        <v>0.27067979737954495</v>
      </c>
    </row>
    <row r="75" spans="1:18">
      <c r="G75" s="11"/>
      <c r="L75" s="11"/>
      <c r="M75" s="33"/>
      <c r="N75" s="7"/>
    </row>
    <row r="76" spans="1:18">
      <c r="A76" t="s">
        <v>57</v>
      </c>
      <c r="C76" s="7">
        <f>SUM(C73,C37,C29,C9)</f>
        <v>4709505115</v>
      </c>
      <c r="D76" s="8">
        <f>SUM(D7:D69)</f>
        <v>1675684.1749999996</v>
      </c>
      <c r="G76" s="8">
        <f>SUM(G9,G29,G37,G46,G57,G70)</f>
        <v>69716472482735.805</v>
      </c>
      <c r="I76" s="17">
        <f>SUM(I70,I57,I46,I37,I29,I9)</f>
        <v>198583.48351940725</v>
      </c>
      <c r="J76" s="25"/>
      <c r="L76" s="8">
        <f>SUM(L70,L57,L46,L37,L29,L9)</f>
        <v>35248920.5</v>
      </c>
      <c r="M76" s="31"/>
      <c r="N76" s="5">
        <f>SUM(N9,N29,N37,N46,N57,N70)</f>
        <v>91659873294903</v>
      </c>
      <c r="Q76" s="17">
        <f>SUM(Q73,Q37,Q29,Q9)</f>
        <v>38646663098272.844</v>
      </c>
    </row>
    <row r="77" spans="1:18">
      <c r="G77" s="14">
        <f>SUM(G71,G58,G47,G38,G30,G10)</f>
        <v>1</v>
      </c>
      <c r="H77" s="6">
        <f>SUM(H74,H38,H30,H10)</f>
        <v>1</v>
      </c>
      <c r="I77" s="6">
        <f>SUM(I74,I38,I30,I10)</f>
        <v>1</v>
      </c>
      <c r="J77" s="26">
        <f>SUM(J74,J38,J30,J10)</f>
        <v>1</v>
      </c>
      <c r="K77" s="6">
        <f>SUM(K74,K38,K30,K10)</f>
        <v>0.99998563940143959</v>
      </c>
      <c r="L77" s="6">
        <f>SUM(L58,L47,L38,L30,L10,L71)</f>
        <v>1</v>
      </c>
      <c r="Q77" s="6">
        <f>SUM(Q74,Q38,Q30,Q10)</f>
        <v>1</v>
      </c>
      <c r="R77" s="6">
        <f>SUM(R74,R38,R30,R10)</f>
        <v>1</v>
      </c>
    </row>
    <row r="78" spans="1:18">
      <c r="D78" s="8">
        <f>SUM(D73,D37,D29,D9)</f>
        <v>62343.071666666663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2015-09-27T11:58:17Z</dcterms:created>
  <dcterms:modified xsi:type="dcterms:W3CDTF">2015-10-29T10:21:12Z</dcterms:modified>
</cp:coreProperties>
</file>