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tntfe\Desktop\"/>
    </mc:Choice>
  </mc:AlternateContent>
  <bookViews>
    <workbookView xWindow="0" yWindow="0" windowWidth="21570" windowHeight="796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D46" i="1"/>
  <c r="D39" i="1"/>
  <c r="D40" i="1" s="1"/>
  <c r="D38" i="1"/>
  <c r="D32" i="1"/>
  <c r="D33" i="1" s="1"/>
  <c r="D49" i="1" l="1"/>
  <c r="D41" i="1"/>
  <c r="E37" i="1" s="1"/>
  <c r="D34" i="1"/>
  <c r="E31" i="1" s="1"/>
  <c r="E32" i="1" l="1"/>
  <c r="E33" i="1" s="1"/>
  <c r="E39" i="1"/>
  <c r="E40" i="1" s="1"/>
  <c r="E38" i="1"/>
  <c r="E45" i="1"/>
  <c r="E41" i="1" l="1"/>
  <c r="E34" i="1"/>
  <c r="F31" i="1" s="1"/>
  <c r="E46" i="1"/>
  <c r="E47" i="1"/>
  <c r="E49" i="1" l="1"/>
  <c r="F37" i="1"/>
  <c r="F32" i="1"/>
  <c r="F33" i="1" s="1"/>
  <c r="F34" i="1" l="1"/>
  <c r="F38" i="1"/>
  <c r="F39" i="1"/>
  <c r="F40" i="1" s="1"/>
  <c r="F45" i="1"/>
  <c r="G31" i="1"/>
  <c r="F47" i="1" l="1"/>
  <c r="F41" i="1"/>
  <c r="G37" i="1" s="1"/>
  <c r="F46" i="1"/>
  <c r="G32" i="1"/>
  <c r="G33" i="1" s="1"/>
  <c r="F49" i="1" l="1"/>
  <c r="G45" i="1" s="1"/>
  <c r="G47" i="1" s="1"/>
  <c r="G34" i="1"/>
  <c r="H31" i="1" s="1"/>
  <c r="G38" i="1"/>
  <c r="G39" i="1"/>
  <c r="G40" i="1" s="1"/>
  <c r="G46" i="1" l="1"/>
  <c r="G41" i="1"/>
  <c r="H37" i="1" s="1"/>
  <c r="H32" i="1"/>
  <c r="H33" i="1" s="1"/>
  <c r="G49" i="1" l="1"/>
  <c r="H34" i="1"/>
  <c r="I31" i="1" s="1"/>
  <c r="H39" i="1"/>
  <c r="H40" i="1" s="1"/>
  <c r="H38" i="1"/>
  <c r="H45" i="1" l="1"/>
  <c r="H46" i="1" s="1"/>
  <c r="H41" i="1"/>
  <c r="I32" i="1"/>
  <c r="I33" i="1" s="1"/>
  <c r="H47" i="1" l="1"/>
  <c r="H49" i="1" s="1"/>
  <c r="I45" i="1" s="1"/>
  <c r="I47" i="1" s="1"/>
  <c r="I37" i="1"/>
  <c r="I38" i="1" s="1"/>
  <c r="I34" i="1"/>
  <c r="J31" i="1" s="1"/>
  <c r="I39" i="1" l="1"/>
  <c r="I40" i="1" s="1"/>
  <c r="I46" i="1"/>
  <c r="I49" i="1" s="1"/>
  <c r="J32" i="1"/>
  <c r="J33" i="1" s="1"/>
  <c r="J45" i="1" l="1"/>
  <c r="J46" i="1" s="1"/>
  <c r="I41" i="1"/>
  <c r="J37" i="1" s="1"/>
  <c r="J39" i="1" s="1"/>
  <c r="J40" i="1" s="1"/>
  <c r="J34" i="1"/>
  <c r="K31" i="1" s="1"/>
  <c r="K32" i="1" s="1"/>
  <c r="J47" i="1" l="1"/>
  <c r="J49" i="1" s="1"/>
  <c r="K45" i="1" s="1"/>
  <c r="J38" i="1"/>
  <c r="J41" i="1" s="1"/>
  <c r="K37" i="1" s="1"/>
  <c r="K39" i="1" s="1"/>
  <c r="K40" i="1" s="1"/>
  <c r="K33" i="1"/>
  <c r="K34" i="1" s="1"/>
  <c r="L31" i="1" s="1"/>
  <c r="K38" i="1" l="1"/>
  <c r="K41" i="1" s="1"/>
  <c r="L37" i="1" s="1"/>
  <c r="L32" i="1"/>
  <c r="L33" i="1" s="1"/>
  <c r="K46" i="1"/>
  <c r="K47" i="1"/>
  <c r="K49" i="1" l="1"/>
  <c r="L45" i="1" s="1"/>
  <c r="L34" i="1"/>
  <c r="M31" i="1" s="1"/>
  <c r="L39" i="1"/>
  <c r="L40" i="1" s="1"/>
  <c r="L38" i="1"/>
  <c r="L41" i="1" l="1"/>
  <c r="M32" i="1"/>
  <c r="M33" i="1" s="1"/>
  <c r="L47" i="1"/>
  <c r="L46" i="1"/>
  <c r="M37" i="1" l="1"/>
  <c r="M39" i="1" s="1"/>
  <c r="M40" i="1" s="1"/>
  <c r="L49" i="1"/>
  <c r="M45" i="1" s="1"/>
  <c r="M34" i="1"/>
  <c r="N31" i="1" s="1"/>
  <c r="M38" i="1" l="1"/>
  <c r="M41" i="1" s="1"/>
  <c r="N32" i="1"/>
  <c r="N33" i="1" s="1"/>
  <c r="M46" i="1"/>
  <c r="M47" i="1"/>
  <c r="M49" i="1" l="1"/>
  <c r="N45" i="1" s="1"/>
  <c r="N34" i="1"/>
  <c r="O31" i="1" s="1"/>
  <c r="N37" i="1"/>
  <c r="N38" i="1" l="1"/>
  <c r="N39" i="1"/>
  <c r="N40" i="1" s="1"/>
  <c r="N47" i="1"/>
  <c r="N46" i="1"/>
  <c r="O32" i="1"/>
  <c r="O33" i="1" s="1"/>
  <c r="N49" i="1" l="1"/>
  <c r="O45" i="1" s="1"/>
  <c r="O34" i="1"/>
  <c r="P31" i="1" s="1"/>
  <c r="N41" i="1"/>
  <c r="O37" i="1" l="1"/>
  <c r="O47" i="1"/>
  <c r="O46" i="1"/>
  <c r="P32" i="1"/>
  <c r="P33" i="1" s="1"/>
  <c r="O49" i="1" l="1"/>
  <c r="P45" i="1" s="1"/>
  <c r="P34" i="1"/>
  <c r="O39" i="1"/>
  <c r="O40" i="1" s="1"/>
  <c r="O38" i="1"/>
  <c r="O41" i="1" l="1"/>
  <c r="P37" i="1" s="1"/>
  <c r="P47" i="1"/>
  <c r="P46" i="1"/>
  <c r="Q31" i="1"/>
  <c r="P49" i="1" l="1"/>
  <c r="Q45" i="1" s="1"/>
  <c r="P38" i="1"/>
  <c r="P39" i="1"/>
  <c r="P40" i="1" s="1"/>
  <c r="Q32" i="1"/>
  <c r="Q33" i="1" s="1"/>
  <c r="Q34" i="1" l="1"/>
  <c r="R31" i="1" s="1"/>
  <c r="P41" i="1"/>
  <c r="Q46" i="1"/>
  <c r="Q47" i="1"/>
  <c r="Q49" i="1" l="1"/>
  <c r="R32" i="1"/>
  <c r="R33" i="1" s="1"/>
  <c r="Q37" i="1"/>
  <c r="R34" i="1" l="1"/>
  <c r="S31" i="1" s="1"/>
  <c r="Q38" i="1"/>
  <c r="Q39" i="1"/>
  <c r="Q40" i="1" s="1"/>
  <c r="R45" i="1"/>
  <c r="R46" i="1" l="1"/>
  <c r="R47" i="1"/>
  <c r="Q41" i="1"/>
  <c r="S32" i="1"/>
  <c r="S33" i="1" s="1"/>
  <c r="R49" i="1" l="1"/>
  <c r="S34" i="1"/>
  <c r="T31" i="1" s="1"/>
  <c r="R37" i="1"/>
  <c r="S45" i="1" l="1"/>
  <c r="S46" i="1" s="1"/>
  <c r="R38" i="1"/>
  <c r="R39" i="1"/>
  <c r="R40" i="1" s="1"/>
  <c r="T32" i="1"/>
  <c r="T33" i="1" s="1"/>
  <c r="S47" i="1" l="1"/>
  <c r="S49" i="1" s="1"/>
  <c r="T34" i="1"/>
  <c r="U31" i="1" s="1"/>
  <c r="U32" i="1" s="1"/>
  <c r="U33" i="1" s="1"/>
  <c r="R41" i="1"/>
  <c r="T45" i="1" l="1"/>
  <c r="T47" i="1" s="1"/>
  <c r="U34" i="1"/>
  <c r="V31" i="1" s="1"/>
  <c r="V32" i="1" s="1"/>
  <c r="S37" i="1"/>
  <c r="T46" i="1" l="1"/>
  <c r="T49" i="1" s="1"/>
  <c r="V33" i="1"/>
  <c r="V34" i="1" s="1"/>
  <c r="W31" i="1" s="1"/>
  <c r="S39" i="1"/>
  <c r="S40" i="1" s="1"/>
  <c r="S38" i="1"/>
  <c r="U45" i="1" l="1"/>
  <c r="U46" i="1" s="1"/>
  <c r="S41" i="1"/>
  <c r="W32" i="1"/>
  <c r="W33" i="1" s="1"/>
  <c r="U47" i="1" l="1"/>
  <c r="U49" i="1" s="1"/>
  <c r="V45" i="1" s="1"/>
  <c r="W34" i="1"/>
  <c r="T37" i="1"/>
  <c r="T38" i="1" l="1"/>
  <c r="T39" i="1"/>
  <c r="T40" i="1" s="1"/>
  <c r="V47" i="1"/>
  <c r="V46" i="1"/>
  <c r="V49" i="1" l="1"/>
  <c r="T41" i="1"/>
  <c r="U37" i="1" s="1"/>
  <c r="W45" i="1" l="1"/>
  <c r="X45" i="1" s="1"/>
  <c r="U38" i="1"/>
  <c r="U39" i="1"/>
  <c r="U40" i="1" s="1"/>
  <c r="U41" i="1" l="1"/>
  <c r="V37" i="1" s="1"/>
  <c r="W47" i="1"/>
  <c r="W46" i="1"/>
  <c r="W48" i="1" l="1"/>
  <c r="W49" i="1" s="1"/>
  <c r="V39" i="1"/>
  <c r="V40" i="1" s="1"/>
  <c r="V38" i="1"/>
  <c r="V41" i="1" l="1"/>
  <c r="W51" i="1"/>
  <c r="W53" i="1"/>
  <c r="W56" i="1" s="1"/>
  <c r="W37" i="1" l="1"/>
  <c r="W39" i="1" s="1"/>
  <c r="W38" i="1" l="1"/>
  <c r="W40" i="1" s="1"/>
  <c r="W41" i="1" l="1"/>
  <c r="W54" i="1" l="1"/>
  <c r="W55" i="1" s="1"/>
  <c r="W43" i="1"/>
  <c r="X41" i="1"/>
</calcChain>
</file>

<file path=xl/sharedStrings.xml><?xml version="1.0" encoding="utf-8"?>
<sst xmlns="http://schemas.openxmlformats.org/spreadsheetml/2006/main" count="31" uniqueCount="20">
  <si>
    <t>Kursrendite:</t>
  </si>
  <si>
    <t>Dividendenrendite:</t>
  </si>
  <si>
    <t>Anfangsinvestment</t>
  </si>
  <si>
    <t>Steuern</t>
  </si>
  <si>
    <t>Nettorendite</t>
  </si>
  <si>
    <t>Jahre</t>
  </si>
  <si>
    <t>Kursgewinn</t>
  </si>
  <si>
    <t>Dividende</t>
  </si>
  <si>
    <t>Kurs+Dividendenrendite</t>
  </si>
  <si>
    <t>p.a.</t>
  </si>
  <si>
    <t>Vorsprung BAH 1:</t>
  </si>
  <si>
    <t>Vorsprung BAH 2 vs. 1:</t>
  </si>
  <si>
    <t>Passiver Anleger, ausschüttender ETF (BAH 1)</t>
  </si>
  <si>
    <t>Passiver Anleger, thesaurierender ETF (BAH 2)</t>
  </si>
  <si>
    <t>Vorsprung BAH 1 p.a.:</t>
  </si>
  <si>
    <t>Vorsprung BAH 2 vs. 1 p.a.:</t>
  </si>
  <si>
    <t>Annahmen:</t>
  </si>
  <si>
    <t>"Aktiver Anleger"</t>
  </si>
  <si>
    <t>Laufzeit 20 Jahre</t>
  </si>
  <si>
    <t>Steuersatz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</si>
</sst>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0.0%"/>
    <numFmt numFmtId="167" formatCode="0.000%"/>
    <numFmt numFmtId="168" formatCode="#,##0.000"/>
    <numFmt numFmtId="169" formatCode="#,##0.0000"/>
    <numFmt numFmtId="170" formatCode="#,##0.000000"/>
    <numFmt numFmtId="171" formatCode="0.0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10" fontId="0" fillId="0" borderId="0" xfId="1" applyNumberFormat="1" applyFont="1"/>
    <xf numFmtId="164" fontId="2" fillId="0" borderId="0" xfId="0" applyNumberFormat="1" applyFont="1"/>
    <xf numFmtId="9" fontId="0" fillId="0" borderId="0" xfId="0" applyNumberFormat="1"/>
    <xf numFmtId="10" fontId="0" fillId="0" borderId="0" xfId="0" applyNumberFormat="1"/>
    <xf numFmtId="4" fontId="0" fillId="0" borderId="0" xfId="0" applyNumberFormat="1"/>
    <xf numFmtId="4" fontId="2" fillId="0" borderId="0" xfId="0" applyNumberFormat="1" applyFont="1"/>
    <xf numFmtId="3" fontId="2" fillId="0" borderId="0" xfId="0" applyNumberFormat="1" applyFont="1"/>
    <xf numFmtId="165" fontId="2" fillId="0" borderId="0" xfId="0" applyNumberFormat="1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2" fillId="2" borderId="0" xfId="0" applyNumberFormat="1" applyFont="1" applyFill="1"/>
    <xf numFmtId="9" fontId="0" fillId="0" borderId="0" xfId="1" applyFont="1"/>
    <xf numFmtId="166" fontId="0" fillId="0" borderId="0" xfId="1" applyNumberFormat="1" applyFont="1"/>
    <xf numFmtId="167" fontId="0" fillId="0" borderId="0" xfId="1" applyNumberFormat="1" applyFont="1"/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Fill="1"/>
    <xf numFmtId="168" fontId="2" fillId="0" borderId="0" xfId="0" applyNumberFormat="1" applyFont="1"/>
    <xf numFmtId="169" fontId="2" fillId="0" borderId="0" xfId="0" applyNumberFormat="1" applyFont="1"/>
    <xf numFmtId="170" fontId="2" fillId="0" borderId="0" xfId="0" applyNumberFormat="1" applyFont="1"/>
    <xf numFmtId="0" fontId="2" fillId="0" borderId="0" xfId="0" applyFont="1"/>
    <xf numFmtId="171" fontId="0" fillId="0" borderId="0" xfId="1" applyNumberFormat="1" applyFont="1"/>
    <xf numFmtId="169" fontId="0" fillId="0" borderId="0" xfId="0" applyNumberFormat="1"/>
    <xf numFmtId="167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718457</xdr:colOff>
      <xdr:row>18</xdr:row>
      <xdr:rowOff>145276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43625" cy="3574276"/>
        </a:xfrm>
        <a:prstGeom prst="rect">
          <a:avLst/>
        </a:prstGeom>
      </xdr:spPr>
    </xdr:pic>
    <xdr:clientData/>
  </xdr:twoCellAnchor>
  <xdr:twoCellAnchor editAs="oneCell">
    <xdr:from>
      <xdr:col>8</xdr:col>
      <xdr:colOff>683079</xdr:colOff>
      <xdr:row>0</xdr:row>
      <xdr:rowOff>0</xdr:rowOff>
    </xdr:from>
    <xdr:to>
      <xdr:col>14</xdr:col>
      <xdr:colOff>585108</xdr:colOff>
      <xdr:row>28</xdr:row>
      <xdr:rowOff>106415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00900" y="0"/>
          <a:ext cx="4555672" cy="5440415"/>
        </a:xfrm>
        <a:prstGeom prst="rect">
          <a:avLst/>
        </a:prstGeom>
      </xdr:spPr>
    </xdr:pic>
    <xdr:clientData/>
  </xdr:twoCellAnchor>
  <xdr:twoCellAnchor editAs="oneCell">
    <xdr:from>
      <xdr:col>14</xdr:col>
      <xdr:colOff>563337</xdr:colOff>
      <xdr:row>1</xdr:row>
      <xdr:rowOff>13608</xdr:rowOff>
    </xdr:from>
    <xdr:to>
      <xdr:col>20</xdr:col>
      <xdr:colOff>721179</xdr:colOff>
      <xdr:row>25</xdr:row>
      <xdr:rowOff>113302</xdr:rowOff>
    </xdr:to>
    <xdr:pic>
      <xdr:nvPicPr>
        <xdr:cNvPr id="6" name="Grafik 5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-252" r="252" b="29386"/>
        <a:stretch/>
      </xdr:blipFill>
      <xdr:spPr>
        <a:xfrm>
          <a:off x="11734801" y="204108"/>
          <a:ext cx="4811485" cy="4671694"/>
        </a:xfrm>
        <a:prstGeom prst="rect">
          <a:avLst/>
        </a:prstGeom>
      </xdr:spPr>
    </xdr:pic>
    <xdr:clientData/>
  </xdr:twoCellAnchor>
  <xdr:twoCellAnchor editAs="oneCell">
    <xdr:from>
      <xdr:col>24</xdr:col>
      <xdr:colOff>681718</xdr:colOff>
      <xdr:row>0</xdr:row>
      <xdr:rowOff>186418</xdr:rowOff>
    </xdr:from>
    <xdr:to>
      <xdr:col>31</xdr:col>
      <xdr:colOff>385813</xdr:colOff>
      <xdr:row>20</xdr:row>
      <xdr:rowOff>33561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663682" y="186418"/>
          <a:ext cx="5038095" cy="3657143"/>
        </a:xfrm>
        <a:prstGeom prst="rect">
          <a:avLst/>
        </a:prstGeom>
      </xdr:spPr>
    </xdr:pic>
    <xdr:clientData/>
  </xdr:twoCellAnchor>
  <xdr:twoCellAnchor editAs="oneCell">
    <xdr:from>
      <xdr:col>24</xdr:col>
      <xdr:colOff>527958</xdr:colOff>
      <xdr:row>20</xdr:row>
      <xdr:rowOff>97972</xdr:rowOff>
    </xdr:from>
    <xdr:to>
      <xdr:col>31</xdr:col>
      <xdr:colOff>479672</xdr:colOff>
      <xdr:row>58</xdr:row>
      <xdr:rowOff>11353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509922" y="3907972"/>
          <a:ext cx="5285714" cy="7152381"/>
        </a:xfrm>
        <a:prstGeom prst="rect">
          <a:avLst/>
        </a:prstGeom>
      </xdr:spPr>
    </xdr:pic>
    <xdr:clientData/>
  </xdr:twoCellAnchor>
  <xdr:twoCellAnchor editAs="oneCell">
    <xdr:from>
      <xdr:col>31</xdr:col>
      <xdr:colOff>353786</xdr:colOff>
      <xdr:row>0</xdr:row>
      <xdr:rowOff>14968</xdr:rowOff>
    </xdr:from>
    <xdr:to>
      <xdr:col>39</xdr:col>
      <xdr:colOff>57786</xdr:colOff>
      <xdr:row>26</xdr:row>
      <xdr:rowOff>109587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669750" y="14968"/>
          <a:ext cx="5800000" cy="5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4:AQ84"/>
  <sheetViews>
    <sheetView showGridLines="0" tabSelected="1" zoomScale="70" zoomScaleNormal="70" workbookViewId="0">
      <selection activeCell="D36" sqref="D36"/>
    </sheetView>
  </sheetViews>
  <sheetFormatPr baseColWidth="10" defaultRowHeight="15" x14ac:dyDescent="0.25"/>
  <cols>
    <col min="1" max="1" width="5.28515625" customWidth="1"/>
    <col min="2" max="2" width="23.5703125" customWidth="1"/>
    <col min="3" max="3" width="23" bestFit="1" customWidth="1"/>
    <col min="4" max="20" width="11.5703125" bestFit="1" customWidth="1"/>
    <col min="21" max="22" width="11.7109375" bestFit="1" customWidth="1"/>
    <col min="23" max="23" width="12.7109375" bestFit="1" customWidth="1"/>
  </cols>
  <sheetData>
    <row r="24" spans="2:43" x14ac:dyDescent="0.25">
      <c r="C24" s="21" t="s">
        <v>16</v>
      </c>
    </row>
    <row r="25" spans="2:43" x14ac:dyDescent="0.25">
      <c r="C25" t="s">
        <v>0</v>
      </c>
      <c r="D25" s="3">
        <v>0.05</v>
      </c>
    </row>
    <row r="26" spans="2:43" x14ac:dyDescent="0.25">
      <c r="C26" t="s">
        <v>1</v>
      </c>
      <c r="D26" s="3">
        <v>0.02</v>
      </c>
      <c r="G26" s="5"/>
    </row>
    <row r="27" spans="2:43" x14ac:dyDescent="0.25">
      <c r="C27" t="s">
        <v>19</v>
      </c>
      <c r="D27" s="4">
        <v>0.27994999999999998</v>
      </c>
    </row>
    <row r="28" spans="2:43" x14ac:dyDescent="0.25">
      <c r="C28" t="s">
        <v>18</v>
      </c>
    </row>
    <row r="30" spans="2:43" x14ac:dyDescent="0.25">
      <c r="B30" s="25" t="s">
        <v>17</v>
      </c>
      <c r="C30" t="s">
        <v>5</v>
      </c>
      <c r="D30">
        <v>1</v>
      </c>
      <c r="E30">
        <v>2</v>
      </c>
      <c r="F30">
        <v>3</v>
      </c>
      <c r="G30">
        <v>4</v>
      </c>
      <c r="H30">
        <v>5</v>
      </c>
      <c r="I30">
        <v>6</v>
      </c>
      <c r="J30">
        <v>7</v>
      </c>
      <c r="K30">
        <v>8</v>
      </c>
      <c r="L30">
        <v>9</v>
      </c>
      <c r="M30">
        <v>10</v>
      </c>
      <c r="N30">
        <v>11</v>
      </c>
      <c r="O30">
        <v>12</v>
      </c>
      <c r="P30">
        <v>13</v>
      </c>
      <c r="Q30">
        <v>14</v>
      </c>
      <c r="R30">
        <v>15</v>
      </c>
      <c r="S30">
        <v>16</v>
      </c>
      <c r="T30">
        <v>17</v>
      </c>
      <c r="U30">
        <v>18</v>
      </c>
      <c r="V30">
        <v>19</v>
      </c>
      <c r="W30">
        <v>20</v>
      </c>
    </row>
    <row r="31" spans="2:43" x14ac:dyDescent="0.25">
      <c r="B31" s="26"/>
      <c r="C31" t="s">
        <v>2</v>
      </c>
      <c r="D31" s="8">
        <v>100</v>
      </c>
      <c r="E31" s="5">
        <f>D34</f>
        <v>105.04035</v>
      </c>
      <c r="F31" s="5">
        <f t="shared" ref="F31:M31" si="0">E34</f>
        <v>110.334751281225</v>
      </c>
      <c r="G31" s="5">
        <f t="shared" si="0"/>
        <v>115.89600891742823</v>
      </c>
      <c r="H31" s="5">
        <f t="shared" si="0"/>
        <v>121.73757340289782</v>
      </c>
      <c r="I31" s="5">
        <f t="shared" si="0"/>
        <v>127.87357318391079</v>
      </c>
      <c r="J31" s="5">
        <f t="shared" si="0"/>
        <v>134.31884882988606</v>
      </c>
      <c r="K31" s="10">
        <f t="shared" si="0"/>
        <v>141.08898892688322</v>
      </c>
      <c r="L31" s="10">
        <f t="shared" si="0"/>
        <v>148.20036778025937</v>
      </c>
      <c r="M31" s="10">
        <f t="shared" si="0"/>
        <v>155.67018501767168</v>
      </c>
      <c r="N31" s="10">
        <f t="shared" ref="N31" si="1">M34</f>
        <v>163.51650718820991</v>
      </c>
      <c r="O31" s="10">
        <f t="shared" ref="O31" si="2">N34</f>
        <v>171.75831145827087</v>
      </c>
      <c r="P31" s="10">
        <f t="shared" ref="P31" si="3">O34</f>
        <v>180.41553150985783</v>
      </c>
      <c r="Q31" s="10">
        <f t="shared" ref="Q31" si="4">P34</f>
        <v>189.50910575231495</v>
      </c>
      <c r="R31" s="10">
        <f t="shared" ref="R31" si="5">Q34</f>
        <v>199.06102796410175</v>
      </c>
      <c r="S31" s="10">
        <f t="shared" ref="S31" si="6">R34</f>
        <v>209.09440048709035</v>
      </c>
      <c r="T31" s="10">
        <f t="shared" ref="T31" si="7">S34</f>
        <v>219.63349010204141</v>
      </c>
      <c r="U31" s="10">
        <f t="shared" ref="U31" si="8">T34</f>
        <v>230.70378672039965</v>
      </c>
      <c r="V31" s="10">
        <f t="shared" ref="V31:W31" si="9">U34</f>
        <v>242.33206503436134</v>
      </c>
      <c r="W31" s="10">
        <f t="shared" si="9"/>
        <v>254.54644927432076</v>
      </c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</row>
    <row r="32" spans="2:43" x14ac:dyDescent="0.25">
      <c r="B32" s="26"/>
      <c r="C32" t="s">
        <v>8</v>
      </c>
      <c r="D32" s="5">
        <f>D31*($D$25+$D$26)</f>
        <v>7.0000000000000009</v>
      </c>
      <c r="E32" s="5">
        <f>E31*($D$25+$D$26)</f>
        <v>7.3528245000000005</v>
      </c>
      <c r="F32" s="5">
        <f>F31*($D$25+$D$26)</f>
        <v>7.7234325896857507</v>
      </c>
      <c r="G32" s="5">
        <f>G31*($D$25+$D$26)</f>
        <v>8.1127206242199765</v>
      </c>
      <c r="H32" s="5">
        <f>H31*($D$25+$D$26)</f>
        <v>8.5216301382028483</v>
      </c>
      <c r="I32" s="5">
        <f>I31*($D$25+$D$26)</f>
        <v>8.9511501228737558</v>
      </c>
      <c r="J32" s="5">
        <f>J31*($D$25+$D$26)</f>
        <v>9.4023194180920253</v>
      </c>
      <c r="K32" s="5">
        <f>K31*($D$25+$D$26)</f>
        <v>9.8762292248818255</v>
      </c>
      <c r="L32" s="5">
        <f>L31*($D$25+$D$26)</f>
        <v>10.374025744618157</v>
      </c>
      <c r="M32" s="5">
        <f>M31*($D$25+$D$26)</f>
        <v>10.896912951237018</v>
      </c>
      <c r="N32" s="5">
        <f>N31*($D$25+$D$26)</f>
        <v>11.446155503174696</v>
      </c>
      <c r="O32" s="5">
        <f>O31*($D$25+$D$26)</f>
        <v>12.023081802078963</v>
      </c>
      <c r="P32" s="5">
        <f>P31*($D$25+$D$26)</f>
        <v>12.62908720569005</v>
      </c>
      <c r="Q32" s="5">
        <f>Q31*($D$25+$D$26)</f>
        <v>13.265637402662048</v>
      </c>
      <c r="R32" s="5">
        <f>R31*($D$25+$D$26)</f>
        <v>13.934271957487125</v>
      </c>
      <c r="S32" s="5">
        <f>S31*($D$25+$D$26)</f>
        <v>14.636608034096326</v>
      </c>
      <c r="T32" s="5">
        <f>T31*($D$25+$D$26)</f>
        <v>15.3743443071429</v>
      </c>
      <c r="U32" s="5">
        <f>U31*($D$25+$D$26)</f>
        <v>16.149265070427976</v>
      </c>
      <c r="V32" s="5">
        <f>V31*($D$25+$D$26)</f>
        <v>16.963244552405296</v>
      </c>
      <c r="W32" s="5">
        <f>W31*($D$25+$D$26)</f>
        <v>17.818251449202457</v>
      </c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2:43" x14ac:dyDescent="0.25">
      <c r="B33" s="26"/>
      <c r="C33" t="s">
        <v>3</v>
      </c>
      <c r="D33" s="10">
        <f>-D32*$D$27</f>
        <v>-1.9596500000000001</v>
      </c>
      <c r="E33" s="10">
        <f>-E32*$D$27</f>
        <v>-2.0584232187749998</v>
      </c>
      <c r="F33" s="10">
        <f>-F32*$D$27</f>
        <v>-2.1621749534825256</v>
      </c>
      <c r="G33" s="10">
        <f>-G32*$D$27</f>
        <v>-2.2711561387503822</v>
      </c>
      <c r="H33" s="10">
        <f>-H32*$D$27</f>
        <v>-2.3856303571898874</v>
      </c>
      <c r="I33" s="10">
        <f>-I32*$D$27</f>
        <v>-2.5058744768985077</v>
      </c>
      <c r="J33" s="10">
        <f>-J32*$D$27</f>
        <v>-2.6321793210948621</v>
      </c>
      <c r="K33" s="10">
        <f>-K32*$D$27</f>
        <v>-2.7648503715056667</v>
      </c>
      <c r="L33" s="10">
        <f>-L32*$D$27</f>
        <v>-2.904208507205853</v>
      </c>
      <c r="M33" s="10">
        <f>-M32*$D$27</f>
        <v>-3.0505907806988031</v>
      </c>
      <c r="N33" s="10">
        <f>-N32*$D$27</f>
        <v>-3.2043512331137558</v>
      </c>
      <c r="O33" s="10">
        <f>-O32*$D$27</f>
        <v>-3.3658617504920052</v>
      </c>
      <c r="P33" s="10">
        <f>-P32*$D$27</f>
        <v>-3.5355129632329292</v>
      </c>
      <c r="Q33" s="10">
        <f>-Q32*$D$27</f>
        <v>-3.7137151908752397</v>
      </c>
      <c r="R33" s="10">
        <f>-R32*$D$27</f>
        <v>-3.9008994344985202</v>
      </c>
      <c r="S33" s="10">
        <f>-S32*$D$27</f>
        <v>-4.097518419145266</v>
      </c>
      <c r="T33" s="10">
        <f>-T32*$D$27</f>
        <v>-4.3040476887846548</v>
      </c>
      <c r="U33" s="10">
        <f>-U32*$D$27</f>
        <v>-4.5209867564663115</v>
      </c>
      <c r="V33" s="10">
        <f>-V32*$D$27</f>
        <v>-4.7488603124458626</v>
      </c>
      <c r="W33" s="10">
        <f>-W32*$D$27</f>
        <v>-4.9882194932042276</v>
      </c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</row>
    <row r="34" spans="2:43" x14ac:dyDescent="0.25">
      <c r="B34" s="27"/>
      <c r="C34" t="s">
        <v>4</v>
      </c>
      <c r="D34" s="7">
        <f>SUM(D31:D33)</f>
        <v>105.04035</v>
      </c>
      <c r="E34" s="7">
        <f t="shared" ref="E34:W34" si="10">SUM(E31:E33)</f>
        <v>110.334751281225</v>
      </c>
      <c r="F34" s="7">
        <f t="shared" si="10"/>
        <v>115.89600891742823</v>
      </c>
      <c r="G34" s="7">
        <f t="shared" si="10"/>
        <v>121.73757340289782</v>
      </c>
      <c r="H34" s="7">
        <f t="shared" si="10"/>
        <v>127.87357318391079</v>
      </c>
      <c r="I34" s="7">
        <f t="shared" si="10"/>
        <v>134.31884882988606</v>
      </c>
      <c r="J34" s="7">
        <f t="shared" si="10"/>
        <v>141.08898892688322</v>
      </c>
      <c r="K34" s="7">
        <f t="shared" si="10"/>
        <v>148.20036778025937</v>
      </c>
      <c r="L34" s="7">
        <f t="shared" si="10"/>
        <v>155.67018501767168</v>
      </c>
      <c r="M34" s="12">
        <f t="shared" si="10"/>
        <v>163.51650718820991</v>
      </c>
      <c r="N34" s="7">
        <f t="shared" si="10"/>
        <v>171.75831145827087</v>
      </c>
      <c r="O34" s="7">
        <f t="shared" si="10"/>
        <v>180.41553150985783</v>
      </c>
      <c r="P34" s="7">
        <f t="shared" si="10"/>
        <v>189.50910575231495</v>
      </c>
      <c r="Q34" s="7">
        <f t="shared" si="10"/>
        <v>199.06102796410175</v>
      </c>
      <c r="R34" s="7">
        <f t="shared" si="10"/>
        <v>209.09440048709035</v>
      </c>
      <c r="S34" s="7">
        <f t="shared" si="10"/>
        <v>219.63349010204141</v>
      </c>
      <c r="T34" s="7">
        <f t="shared" si="10"/>
        <v>230.70378672039965</v>
      </c>
      <c r="U34" s="7">
        <f t="shared" si="10"/>
        <v>242.33206503436134</v>
      </c>
      <c r="V34" s="7">
        <f t="shared" si="10"/>
        <v>254.54644927432076</v>
      </c>
      <c r="W34" s="12">
        <f t="shared" si="10"/>
        <v>267.37648123031903</v>
      </c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</row>
    <row r="35" spans="2:43" x14ac:dyDescent="0.25"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2:43" x14ac:dyDescent="0.25">
      <c r="B36" s="28" t="s">
        <v>12</v>
      </c>
      <c r="C36" t="s">
        <v>5</v>
      </c>
      <c r="D36">
        <v>1</v>
      </c>
      <c r="E36">
        <v>2</v>
      </c>
      <c r="F36">
        <v>3</v>
      </c>
      <c r="G36">
        <v>4</v>
      </c>
      <c r="H36">
        <v>5</v>
      </c>
      <c r="I36">
        <v>6</v>
      </c>
      <c r="J36">
        <v>7</v>
      </c>
      <c r="K36">
        <v>8</v>
      </c>
      <c r="L36">
        <v>9</v>
      </c>
      <c r="M36">
        <v>10</v>
      </c>
      <c r="N36">
        <v>11</v>
      </c>
      <c r="O36">
        <v>12</v>
      </c>
      <c r="P36">
        <v>13</v>
      </c>
      <c r="Q36">
        <v>14</v>
      </c>
      <c r="R36">
        <v>15</v>
      </c>
      <c r="S36">
        <v>16</v>
      </c>
      <c r="T36">
        <v>17</v>
      </c>
      <c r="U36">
        <v>18</v>
      </c>
      <c r="V36">
        <v>19</v>
      </c>
      <c r="W36">
        <v>20</v>
      </c>
      <c r="Y36" s="10"/>
    </row>
    <row r="37" spans="2:43" x14ac:dyDescent="0.25">
      <c r="B37" s="29"/>
      <c r="C37" t="s">
        <v>2</v>
      </c>
      <c r="D37" s="7">
        <v>100</v>
      </c>
      <c r="E37" s="7">
        <f>D41</f>
        <v>106.44009</v>
      </c>
      <c r="F37" s="7">
        <f>E41</f>
        <v>113.29492759208101</v>
      </c>
      <c r="G37" s="7">
        <f>F41</f>
        <v>120.59122289444586</v>
      </c>
      <c r="H37" s="7">
        <f t="shared" ref="H37:L37" si="11">G41</f>
        <v>128.3574061809488</v>
      </c>
      <c r="I37" s="7">
        <f t="shared" si="11"/>
        <v>136.62373866066747</v>
      </c>
      <c r="J37" s="7">
        <f t="shared" si="11"/>
        <v>145.42243039177924</v>
      </c>
      <c r="K37" s="7">
        <f t="shared" si="11"/>
        <v>154.78776578919721</v>
      </c>
      <c r="L37" s="7">
        <f t="shared" si="11"/>
        <v>164.75623721501074</v>
      </c>
      <c r="M37" s="7">
        <f t="shared" ref="M37:W37" si="12">L41</f>
        <v>175.3666871722709</v>
      </c>
      <c r="N37" s="7">
        <f t="shared" si="12"/>
        <v>186.6604596561836</v>
      </c>
      <c r="O37" s="7">
        <f t="shared" si="12"/>
        <v>198.68156125245554</v>
      </c>
      <c r="P37" s="7">
        <f t="shared" si="12"/>
        <v>211.47683261051878</v>
      </c>
      <c r="Q37" s="7">
        <f t="shared" si="12"/>
        <v>225.09613095978557</v>
      </c>
      <c r="R37" s="7">
        <f t="shared" si="12"/>
        <v>239.59252438011364</v>
      </c>
      <c r="S37" s="7">
        <f t="shared" si="12"/>
        <v>255.02249858346491</v>
      </c>
      <c r="T37" s="7">
        <f t="shared" si="12"/>
        <v>271.44617701248882</v>
      </c>
      <c r="U37" s="7">
        <f t="shared" si="12"/>
        <v>288.92755511365243</v>
      </c>
      <c r="V37" s="7">
        <f t="shared" si="12"/>
        <v>307.5347496977713</v>
      </c>
      <c r="W37" s="7">
        <f t="shared" si="12"/>
        <v>327.34026435958248</v>
      </c>
      <c r="X37" s="8"/>
      <c r="Y37" s="20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2:43" x14ac:dyDescent="0.25">
      <c r="B38" s="29"/>
      <c r="C38" t="s">
        <v>6</v>
      </c>
      <c r="D38" s="11">
        <f>D37*$D$25</f>
        <v>5</v>
      </c>
      <c r="E38" s="11">
        <f>E37*$D$25</f>
        <v>5.3220045000000002</v>
      </c>
      <c r="F38" s="11">
        <f>F37*$D$25</f>
        <v>5.6647463796040505</v>
      </c>
      <c r="G38" s="11">
        <f>G37*$D$25</f>
        <v>6.0295611447222939</v>
      </c>
      <c r="H38" s="11">
        <f>H37*$D$25</f>
        <v>6.4178703090474407</v>
      </c>
      <c r="I38" s="11">
        <f>I37*$D$25</f>
        <v>6.8311869330333739</v>
      </c>
      <c r="J38" s="11">
        <f>J37*$D$25</f>
        <v>7.2711215195889629</v>
      </c>
      <c r="K38" s="11">
        <f>K37*$D$25</f>
        <v>7.7393882894598605</v>
      </c>
      <c r="L38" s="11">
        <f>L37*$D$25</f>
        <v>8.2378118607505382</v>
      </c>
      <c r="M38" s="11">
        <f>M37*$D$25</f>
        <v>8.7683343586135454</v>
      </c>
      <c r="N38" s="11">
        <f>N37*$D$25</f>
        <v>9.3330229828091813</v>
      </c>
      <c r="O38" s="11">
        <f>O37*$D$25</f>
        <v>9.9340780626227776</v>
      </c>
      <c r="P38" s="11">
        <f>P37*$D$25</f>
        <v>10.573841630525941</v>
      </c>
      <c r="Q38" s="11">
        <f>Q37*$D$25</f>
        <v>11.254806547989279</v>
      </c>
      <c r="R38" s="11">
        <f>R37*$D$25</f>
        <v>11.979626219005683</v>
      </c>
      <c r="S38" s="11">
        <f>S37*$D$25</f>
        <v>12.751124929173246</v>
      </c>
      <c r="T38" s="11">
        <f>T37*$D$25</f>
        <v>13.572308850624442</v>
      </c>
      <c r="U38" s="11">
        <f>U37*$D$25</f>
        <v>14.446377755682622</v>
      </c>
      <c r="V38" s="11">
        <f>V37*$D$25</f>
        <v>15.376737484888565</v>
      </c>
      <c r="W38" s="11">
        <f>W37*$D$25</f>
        <v>16.367013217979125</v>
      </c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2:43" x14ac:dyDescent="0.25">
      <c r="B39" s="29"/>
      <c r="C39" t="s">
        <v>7</v>
      </c>
      <c r="D39" s="11">
        <f>D37*$D$26</f>
        <v>2</v>
      </c>
      <c r="E39" s="11">
        <f>E37*$D$26</f>
        <v>2.1288018000000002</v>
      </c>
      <c r="F39" s="11">
        <f>F37*$D$26</f>
        <v>2.2658985518416204</v>
      </c>
      <c r="G39" s="11">
        <f>G37*$D$26</f>
        <v>2.4118244578889172</v>
      </c>
      <c r="H39" s="11">
        <f>H37*$D$26</f>
        <v>2.5671481236189759</v>
      </c>
      <c r="I39" s="11">
        <f>I37*$D$26</f>
        <v>2.7324747732133496</v>
      </c>
      <c r="J39" s="11">
        <f>J37*$D$26</f>
        <v>2.9084486078355849</v>
      </c>
      <c r="K39" s="11">
        <f>K37*$D$26</f>
        <v>3.0957553157839444</v>
      </c>
      <c r="L39" s="11">
        <f>L37*$D$26</f>
        <v>3.2951247443002147</v>
      </c>
      <c r="M39" s="11">
        <f>M37*$D$26</f>
        <v>3.5073337434454182</v>
      </c>
      <c r="N39" s="11">
        <f>N37*$D$26</f>
        <v>3.7332091931236722</v>
      </c>
      <c r="O39" s="11">
        <f>O37*$D$26</f>
        <v>3.973631225049111</v>
      </c>
      <c r="P39" s="11">
        <f>P37*$D$26</f>
        <v>4.2295366522103759</v>
      </c>
      <c r="Q39" s="11">
        <f>Q37*$D$26</f>
        <v>4.5019226191957111</v>
      </c>
      <c r="R39" s="11">
        <f>R37*$D$26</f>
        <v>4.7918504876022734</v>
      </c>
      <c r="S39" s="11">
        <f>S37*$D$26</f>
        <v>5.1004499716692981</v>
      </c>
      <c r="T39" s="11">
        <f>T37*$D$26</f>
        <v>5.4289235402497766</v>
      </c>
      <c r="U39" s="11">
        <f>U37*$D$26</f>
        <v>5.7785511022730489</v>
      </c>
      <c r="V39" s="11">
        <f>V37*$D$26</f>
        <v>6.1506949939554261</v>
      </c>
      <c r="W39" s="11">
        <f>W37*$D$26</f>
        <v>6.54680528719165</v>
      </c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2:43" x14ac:dyDescent="0.25">
      <c r="B40" s="29"/>
      <c r="C40" t="s">
        <v>3</v>
      </c>
      <c r="D40" s="11">
        <f t="shared" ref="D40:V40" si="13">-D39*27.9955%</f>
        <v>-0.55991000000000002</v>
      </c>
      <c r="E40" s="11">
        <f t="shared" si="13"/>
        <v>-0.59596870791900003</v>
      </c>
      <c r="F40" s="11">
        <f t="shared" si="13"/>
        <v>-0.63434962908082082</v>
      </c>
      <c r="G40" s="11">
        <f t="shared" si="13"/>
        <v>-0.67520231610829184</v>
      </c>
      <c r="H40" s="11">
        <f t="shared" si="13"/>
        <v>-0.71868595294775039</v>
      </c>
      <c r="I40" s="11">
        <f t="shared" si="13"/>
        <v>-0.76496997513494336</v>
      </c>
      <c r="J40" s="11">
        <f t="shared" si="13"/>
        <v>-0.81423473000661117</v>
      </c>
      <c r="K40" s="11">
        <f t="shared" si="13"/>
        <v>-0.86667217943029418</v>
      </c>
      <c r="L40" s="11">
        <f t="shared" si="13"/>
        <v>-0.92248664779056666</v>
      </c>
      <c r="M40" s="11">
        <f t="shared" si="13"/>
        <v>-0.98189561814626203</v>
      </c>
      <c r="N40" s="11">
        <f t="shared" si="13"/>
        <v>-1.0451305796609376</v>
      </c>
      <c r="O40" s="11">
        <f t="shared" si="13"/>
        <v>-1.112437929608624</v>
      </c>
      <c r="P40" s="11">
        <f t="shared" si="13"/>
        <v>-1.1840799334695558</v>
      </c>
      <c r="Q40" s="11">
        <f t="shared" si="13"/>
        <v>-1.2603357468569354</v>
      </c>
      <c r="R40" s="11">
        <f t="shared" si="13"/>
        <v>-1.3415025032566945</v>
      </c>
      <c r="S40" s="11">
        <f t="shared" si="13"/>
        <v>-1.4278964718186784</v>
      </c>
      <c r="T40" s="11">
        <f t="shared" si="13"/>
        <v>-1.5198542897106262</v>
      </c>
      <c r="U40" s="11">
        <f t="shared" si="13"/>
        <v>-1.6177342738368514</v>
      </c>
      <c r="V40" s="11">
        <f t="shared" si="13"/>
        <v>-1.7219178170327913</v>
      </c>
      <c r="W40" s="11">
        <f>-SUM(D38:W38,W39)*D27</f>
        <v>-55.827004225314354</v>
      </c>
    </row>
    <row r="41" spans="2:43" x14ac:dyDescent="0.25">
      <c r="B41" s="30"/>
      <c r="C41" t="s">
        <v>4</v>
      </c>
      <c r="D41" s="7">
        <f>SUM(D37:D40)</f>
        <v>106.44009</v>
      </c>
      <c r="E41" s="7">
        <f t="shared" ref="E41:W41" si="14">SUM(E37:E40)</f>
        <v>113.29492759208101</v>
      </c>
      <c r="F41" s="7">
        <f t="shared" si="14"/>
        <v>120.59122289444586</v>
      </c>
      <c r="G41" s="7">
        <f t="shared" si="14"/>
        <v>128.3574061809488</v>
      </c>
      <c r="H41" s="7">
        <f t="shared" si="14"/>
        <v>136.62373866066747</v>
      </c>
      <c r="I41" s="7">
        <f t="shared" si="14"/>
        <v>145.42243039177924</v>
      </c>
      <c r="J41" s="7">
        <f t="shared" si="14"/>
        <v>154.78776578919721</v>
      </c>
      <c r="K41" s="7">
        <f t="shared" si="14"/>
        <v>164.75623721501074</v>
      </c>
      <c r="L41" s="7">
        <f t="shared" si="14"/>
        <v>175.3666871722709</v>
      </c>
      <c r="M41" s="7">
        <f t="shared" si="14"/>
        <v>186.6604596561836</v>
      </c>
      <c r="N41" s="7">
        <f t="shared" si="14"/>
        <v>198.68156125245554</v>
      </c>
      <c r="O41" s="7">
        <f t="shared" si="14"/>
        <v>211.47683261051878</v>
      </c>
      <c r="P41" s="7">
        <f t="shared" si="14"/>
        <v>225.09613095978557</v>
      </c>
      <c r="Q41" s="7">
        <f t="shared" si="14"/>
        <v>239.59252438011364</v>
      </c>
      <c r="R41" s="7">
        <f t="shared" si="14"/>
        <v>255.02249858346491</v>
      </c>
      <c r="S41" s="7">
        <f t="shared" si="14"/>
        <v>271.44617701248882</v>
      </c>
      <c r="T41" s="7">
        <f t="shared" si="14"/>
        <v>288.92755511365243</v>
      </c>
      <c r="U41" s="7">
        <f t="shared" si="14"/>
        <v>307.5347496977713</v>
      </c>
      <c r="V41" s="7">
        <f t="shared" si="14"/>
        <v>327.34026435958248</v>
      </c>
      <c r="W41" s="12">
        <f t="shared" si="14"/>
        <v>294.42707863943895</v>
      </c>
      <c r="X41" s="18">
        <f>W40/W41</f>
        <v>-0.18961232942055978</v>
      </c>
      <c r="Y41" s="19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2:43" x14ac:dyDescent="0.25">
      <c r="B42" s="16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6"/>
      <c r="Y42" s="18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2:43" x14ac:dyDescent="0.25"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>
        <f>(W41/D41)^(1/V36)-1</f>
        <v>5.5009689298345599E-2</v>
      </c>
      <c r="X43" s="9"/>
    </row>
    <row r="44" spans="2:43" x14ac:dyDescent="0.25">
      <c r="B44" s="31" t="s">
        <v>13</v>
      </c>
      <c r="C44" t="s">
        <v>5</v>
      </c>
      <c r="D44">
        <v>1</v>
      </c>
      <c r="E44">
        <v>2</v>
      </c>
      <c r="F44">
        <v>3</v>
      </c>
      <c r="G44">
        <v>4</v>
      </c>
      <c r="H44">
        <v>5</v>
      </c>
      <c r="I44">
        <v>6</v>
      </c>
      <c r="J44">
        <v>7</v>
      </c>
      <c r="K44">
        <v>8</v>
      </c>
      <c r="L44">
        <v>9</v>
      </c>
      <c r="M44">
        <v>10</v>
      </c>
      <c r="N44">
        <v>11</v>
      </c>
      <c r="O44">
        <v>12</v>
      </c>
      <c r="P44">
        <v>13</v>
      </c>
      <c r="Q44">
        <v>14</v>
      </c>
      <c r="R44">
        <v>15</v>
      </c>
      <c r="S44">
        <v>16</v>
      </c>
      <c r="T44">
        <v>17</v>
      </c>
      <c r="U44">
        <v>18</v>
      </c>
      <c r="V44">
        <v>19</v>
      </c>
      <c r="W44">
        <v>20</v>
      </c>
    </row>
    <row r="45" spans="2:43" x14ac:dyDescent="0.25">
      <c r="B45" s="32"/>
      <c r="C45" t="s">
        <v>2</v>
      </c>
      <c r="D45" s="7">
        <v>100</v>
      </c>
      <c r="E45" s="7">
        <f>D49</f>
        <v>107</v>
      </c>
      <c r="F45" s="7">
        <f>E49</f>
        <v>114.49</v>
      </c>
      <c r="G45" s="7">
        <f>F49</f>
        <v>122.5043</v>
      </c>
      <c r="H45" s="7">
        <f t="shared" ref="H45:U45" si="15">G49</f>
        <v>131.079601</v>
      </c>
      <c r="I45" s="7">
        <f t="shared" si="15"/>
        <v>140.25517307000001</v>
      </c>
      <c r="J45" s="7">
        <f t="shared" si="15"/>
        <v>150.07303518489999</v>
      </c>
      <c r="K45" s="7">
        <f t="shared" si="15"/>
        <v>160.578147647843</v>
      </c>
      <c r="L45" s="7">
        <f t="shared" si="15"/>
        <v>171.81861798319201</v>
      </c>
      <c r="M45" s="7">
        <f t="shared" si="15"/>
        <v>183.84592124201544</v>
      </c>
      <c r="N45" s="7">
        <f t="shared" si="15"/>
        <v>196.71513572895651</v>
      </c>
      <c r="O45" s="7">
        <f t="shared" si="15"/>
        <v>210.48519522998347</v>
      </c>
      <c r="P45" s="7">
        <f t="shared" si="15"/>
        <v>225.21915889608232</v>
      </c>
      <c r="Q45" s="7">
        <f t="shared" si="15"/>
        <v>240.98450001880809</v>
      </c>
      <c r="R45" s="7">
        <f t="shared" si="15"/>
        <v>257.85341502012466</v>
      </c>
      <c r="S45" s="7">
        <f t="shared" si="15"/>
        <v>275.90315407153338</v>
      </c>
      <c r="T45" s="7">
        <f t="shared" si="15"/>
        <v>295.21637485654071</v>
      </c>
      <c r="U45" s="7">
        <f t="shared" si="15"/>
        <v>315.88152109649855</v>
      </c>
      <c r="V45" s="7">
        <f>U49</f>
        <v>337.99322757325342</v>
      </c>
      <c r="W45" s="7">
        <f>V49</f>
        <v>361.65275350338118</v>
      </c>
      <c r="X45" s="8">
        <f>W45-D45</f>
        <v>261.65275350338118</v>
      </c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2:43" x14ac:dyDescent="0.25">
      <c r="B46" s="32"/>
      <c r="C46" t="s">
        <v>6</v>
      </c>
      <c r="D46" s="11">
        <f>D45*$D$25</f>
        <v>5</v>
      </c>
      <c r="E46" s="11">
        <f>E45*$D$25</f>
        <v>5.3500000000000005</v>
      </c>
      <c r="F46" s="11">
        <f>F45*$D$25</f>
        <v>5.7244999999999999</v>
      </c>
      <c r="G46" s="11">
        <f>G45*$D$25</f>
        <v>6.1252150000000007</v>
      </c>
      <c r="H46" s="11">
        <f>H45*$D$25</f>
        <v>6.5539800499999998</v>
      </c>
      <c r="I46" s="11">
        <f>I45*$D$25</f>
        <v>7.0127586535000006</v>
      </c>
      <c r="J46" s="11">
        <f>J45*$D$25</f>
        <v>7.5036517592449998</v>
      </c>
      <c r="K46" s="11">
        <f>K45*$D$25</f>
        <v>8.0289073823921502</v>
      </c>
      <c r="L46" s="11">
        <f>L45*$D$25</f>
        <v>8.5909308991596003</v>
      </c>
      <c r="M46" s="11">
        <f>M45*$D$25</f>
        <v>9.1922960621007714</v>
      </c>
      <c r="N46" s="11">
        <f>N45*$D$25</f>
        <v>9.8357567864478259</v>
      </c>
      <c r="O46" s="11">
        <f>O45*$D$25</f>
        <v>10.524259761499174</v>
      </c>
      <c r="P46" s="11">
        <f>P45*$D$25</f>
        <v>11.260957944804117</v>
      </c>
      <c r="Q46" s="11">
        <f>Q45*$D$25</f>
        <v>12.049225000940405</v>
      </c>
      <c r="R46" s="11">
        <f>R45*$D$25</f>
        <v>12.892670751006234</v>
      </c>
      <c r="S46" s="11">
        <f>S45*$D$25</f>
        <v>13.79515770357667</v>
      </c>
      <c r="T46" s="11">
        <f>T45*$D$25</f>
        <v>14.760818742827036</v>
      </c>
      <c r="U46" s="11">
        <f>U45*$D$25</f>
        <v>15.794076054824927</v>
      </c>
      <c r="V46" s="11">
        <f>V45*$D$25</f>
        <v>16.899661378662671</v>
      </c>
      <c r="W46" s="11">
        <f>W45*$D$25</f>
        <v>18.08263767516906</v>
      </c>
      <c r="X46" s="5"/>
      <c r="Y46" s="23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</row>
    <row r="47" spans="2:43" x14ac:dyDescent="0.25">
      <c r="B47" s="32"/>
      <c r="C47" t="s">
        <v>7</v>
      </c>
      <c r="D47" s="11">
        <f>D45*$D$26</f>
        <v>2</v>
      </c>
      <c r="E47" s="11">
        <f>E45*$D$26</f>
        <v>2.14</v>
      </c>
      <c r="F47" s="11">
        <f>F45*$D$26</f>
        <v>2.2898000000000001</v>
      </c>
      <c r="G47" s="11">
        <f>G45*$D$26</f>
        <v>2.4500860000000002</v>
      </c>
      <c r="H47" s="11">
        <f>H45*$D$26</f>
        <v>2.62159202</v>
      </c>
      <c r="I47" s="11">
        <f>I45*$D$26</f>
        <v>2.8051034614000003</v>
      </c>
      <c r="J47" s="11">
        <f>J45*$D$26</f>
        <v>3.0014607036980001</v>
      </c>
      <c r="K47" s="11">
        <f>K45*$D$26</f>
        <v>3.2115629529568599</v>
      </c>
      <c r="L47" s="11">
        <f>L45*$D$26</f>
        <v>3.4363723596638405</v>
      </c>
      <c r="M47" s="11">
        <f>M45*$D$26</f>
        <v>3.6769184248403088</v>
      </c>
      <c r="N47" s="11">
        <f>N45*$D$26</f>
        <v>3.9343027145791303</v>
      </c>
      <c r="O47" s="11">
        <f>O45*$D$26</f>
        <v>4.2097039045996691</v>
      </c>
      <c r="P47" s="11">
        <f>P45*$D$26</f>
        <v>4.5043831779216461</v>
      </c>
      <c r="Q47" s="11">
        <f>Q45*$D$26</f>
        <v>4.8196900003761618</v>
      </c>
      <c r="R47" s="11">
        <f>R45*$D$26</f>
        <v>5.1570683004024929</v>
      </c>
      <c r="S47" s="11">
        <f>S45*$D$26</f>
        <v>5.5180630814306673</v>
      </c>
      <c r="T47" s="11">
        <f>T45*$D$26</f>
        <v>5.9043274971308142</v>
      </c>
      <c r="U47" s="11">
        <f>U45*$D$26</f>
        <v>6.3176304219299713</v>
      </c>
      <c r="V47" s="11">
        <f>V45*$D$26</f>
        <v>6.7598645514650686</v>
      </c>
      <c r="W47" s="11">
        <f>W45*$D$26</f>
        <v>7.2330550700676239</v>
      </c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2:43" x14ac:dyDescent="0.25">
      <c r="B48" s="32"/>
      <c r="C48" t="s">
        <v>3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>
        <f>-SUM(D46:W47)*$D$27</f>
        <v>-80.336816527300556</v>
      </c>
      <c r="X48" s="5"/>
      <c r="Y48" s="23"/>
    </row>
    <row r="49" spans="2:43" x14ac:dyDescent="0.25">
      <c r="B49" s="33"/>
      <c r="C49" t="s">
        <v>4</v>
      </c>
      <c r="D49" s="7">
        <f>SUM(D45:D48)</f>
        <v>107</v>
      </c>
      <c r="E49" s="7">
        <f t="shared" ref="E49:W49" si="16">SUM(E45:E48)</f>
        <v>114.49</v>
      </c>
      <c r="F49" s="7">
        <f t="shared" si="16"/>
        <v>122.5043</v>
      </c>
      <c r="G49" s="7">
        <f t="shared" si="16"/>
        <v>131.079601</v>
      </c>
      <c r="H49" s="7">
        <f t="shared" si="16"/>
        <v>140.25517307000001</v>
      </c>
      <c r="I49" s="7">
        <f t="shared" si="16"/>
        <v>150.07303518489999</v>
      </c>
      <c r="J49" s="7">
        <f t="shared" si="16"/>
        <v>160.578147647843</v>
      </c>
      <c r="K49" s="7">
        <f t="shared" si="16"/>
        <v>171.81861798319201</v>
      </c>
      <c r="L49" s="7">
        <f t="shared" si="16"/>
        <v>183.84592124201544</v>
      </c>
      <c r="M49" s="7">
        <f t="shared" si="16"/>
        <v>196.71513572895651</v>
      </c>
      <c r="N49" s="7">
        <f t="shared" si="16"/>
        <v>210.48519522998347</v>
      </c>
      <c r="O49" s="7">
        <f t="shared" si="16"/>
        <v>225.21915889608232</v>
      </c>
      <c r="P49" s="7">
        <f t="shared" si="16"/>
        <v>240.98450001880809</v>
      </c>
      <c r="Q49" s="7">
        <f t="shared" si="16"/>
        <v>257.85341502012466</v>
      </c>
      <c r="R49" s="7">
        <f t="shared" si="16"/>
        <v>275.90315407153338</v>
      </c>
      <c r="S49" s="7">
        <f t="shared" si="16"/>
        <v>295.21637485654071</v>
      </c>
      <c r="T49" s="7">
        <f t="shared" si="16"/>
        <v>315.88152109649855</v>
      </c>
      <c r="U49" s="7">
        <f t="shared" si="16"/>
        <v>337.99322757325342</v>
      </c>
      <c r="V49" s="7">
        <f t="shared" si="16"/>
        <v>361.65275350338118</v>
      </c>
      <c r="W49" s="12">
        <f t="shared" si="16"/>
        <v>306.63162972131727</v>
      </c>
      <c r="X49" s="18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2:43" x14ac:dyDescent="0.25"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2:43" x14ac:dyDescent="0.25"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>
        <f>(W49/D49)^(1/V44)-1</f>
        <v>5.6975458892459807E-2</v>
      </c>
      <c r="X51" s="24"/>
    </row>
    <row r="53" spans="2:43" x14ac:dyDescent="0.25"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21" t="s">
        <v>10</v>
      </c>
      <c r="W53" s="14">
        <f>W49/W34-1</f>
        <v>0.14681601130498723</v>
      </c>
    </row>
    <row r="54" spans="2:43" x14ac:dyDescent="0.25">
      <c r="B54" s="21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21" t="s">
        <v>11</v>
      </c>
      <c r="V54" s="14"/>
      <c r="W54" s="14">
        <f>W49/W41-1</f>
        <v>4.1451863525176158E-2</v>
      </c>
    </row>
    <row r="55" spans="2:43" x14ac:dyDescent="0.25">
      <c r="B55" s="21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22"/>
      <c r="R55" s="14"/>
      <c r="S55" s="14"/>
      <c r="T55" s="14"/>
      <c r="U55" s="21" t="s">
        <v>14</v>
      </c>
      <c r="V55" s="14"/>
      <c r="W55" s="1">
        <f>(1+W54)^(1/19)-1</f>
        <v>2.1399581459198291E-3</v>
      </c>
      <c r="X55" t="s">
        <v>9</v>
      </c>
      <c r="Y55" s="1"/>
      <c r="Z55" s="1"/>
    </row>
    <row r="56" spans="2:43" x14ac:dyDescent="0.25">
      <c r="B56" s="21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21" t="s">
        <v>15</v>
      </c>
      <c r="V56" s="14"/>
      <c r="W56" s="1">
        <f>(1+W53)^(1/19)-1</f>
        <v>7.2360237057105259E-3</v>
      </c>
      <c r="X56" t="s">
        <v>9</v>
      </c>
    </row>
    <row r="57" spans="2:43" x14ac:dyDescent="0.25">
      <c r="B57" s="21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43" x14ac:dyDescent="0.25">
      <c r="B58" s="21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68" spans="12:12" x14ac:dyDescent="0.25">
      <c r="L68" s="1"/>
    </row>
    <row r="69" spans="12:12" x14ac:dyDescent="0.25">
      <c r="L69" s="1"/>
    </row>
    <row r="70" spans="12:12" x14ac:dyDescent="0.25">
      <c r="L70" s="1"/>
    </row>
    <row r="71" spans="12:12" x14ac:dyDescent="0.25">
      <c r="L71" s="1"/>
    </row>
    <row r="72" spans="12:12" x14ac:dyDescent="0.25">
      <c r="L72" s="1"/>
    </row>
    <row r="73" spans="12:12" x14ac:dyDescent="0.25">
      <c r="L73" s="1"/>
    </row>
    <row r="74" spans="12:12" x14ac:dyDescent="0.25">
      <c r="L74" s="1"/>
    </row>
    <row r="75" spans="12:12" x14ac:dyDescent="0.25">
      <c r="L75" s="1"/>
    </row>
    <row r="76" spans="12:12" x14ac:dyDescent="0.25">
      <c r="L76" s="1"/>
    </row>
    <row r="77" spans="12:12" x14ac:dyDescent="0.25">
      <c r="L77" s="1"/>
    </row>
    <row r="78" spans="12:12" x14ac:dyDescent="0.25">
      <c r="L78" s="1"/>
    </row>
    <row r="79" spans="12:12" x14ac:dyDescent="0.25">
      <c r="L79" s="1"/>
    </row>
    <row r="80" spans="12:12" x14ac:dyDescent="0.25">
      <c r="L80" s="1"/>
    </row>
    <row r="81" spans="12:14" x14ac:dyDescent="0.25">
      <c r="L81" s="1"/>
    </row>
    <row r="82" spans="12:14" x14ac:dyDescent="0.25">
      <c r="L82" s="1"/>
    </row>
    <row r="83" spans="12:14" x14ac:dyDescent="0.25">
      <c r="L83" s="1"/>
    </row>
    <row r="84" spans="12:14" x14ac:dyDescent="0.25">
      <c r="L84" s="1"/>
      <c r="N84" s="2"/>
    </row>
  </sheetData>
  <mergeCells count="3">
    <mergeCell ref="B30:B34"/>
    <mergeCell ref="B36:B41"/>
    <mergeCell ref="B44:B49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2015-07-20T13:20:32Z</dcterms:created>
  <dcterms:modified xsi:type="dcterms:W3CDTF">2016-01-08T09:23:27Z</dcterms:modified>
</cp:coreProperties>
</file>