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1"/>
  </bookViews>
  <sheets>
    <sheet name="jahressicht" sheetId="1" state="visible" r:id="rId2"/>
    <sheet name="Langzeit" sheetId="2" state="visible" r:id="rId3"/>
  </sheets>
  <definedNames>
    <definedName function="false" hidden="false" localSheetId="1" name="_xlnm.Print_Area" vbProcedure="false">Langzeit!$A$1:$Y$53</definedName>
    <definedName function="false" hidden="false" localSheetId="1" name="_xlnm.Print_Area" vbProcedure="false">Langzeit!$A$1:$Y$53</definedName>
    <definedName function="false" hidden="false" localSheetId="1" name="_xlnm.Print_Area_0" vbProcedure="false">Langzeit!$A$1:$Y$53</definedName>
    <definedName function="false" hidden="false" localSheetId="1" name="_xlnm.Print_Area_0_0" vbProcedure="false">Langzeit!$A$1:$Y$53</definedName>
    <definedName function="false" hidden="false" localSheetId="1" name="_xlnm.Print_Area_0_0_0" vbProcedure="false">Langzeit!$A$1:$Y$53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A1" authorId="0">
      <text>
        <r>
          <rPr>
            <sz val="10"/>
            <rFont val="Arial"/>
            <family val="2"/>
            <charset val="1"/>
          </rPr>
          <t>Abgeltungssteuersatz</t>
        </r>
      </text>
    </comment>
    <comment ref="A4" authorId="0">
      <text>
        <r>
          <rPr>
            <sz val="10"/>
            <rFont val="Arial"/>
            <family val="2"/>
            <charset val="1"/>
          </rPr>
          <t>Spread zw. Kurs Ausschütter und Kurs Swapper 
1 = Ausschütterkurs + Summe Ausschüttungen = Swapperkurs</t>
        </r>
      </text>
    </comment>
    <comment ref="B5" authorId="0">
      <text>
        <r>
          <rPr>
            <sz val="10"/>
            <rFont val="Arial"/>
            <family val="2"/>
            <charset val="1"/>
          </rPr>
          <t>1 steigende Kurse
-1 fallende Kurse</t>
        </r>
      </text>
    </comment>
  </commentList>
</comments>
</file>

<file path=xl/sharedStrings.xml><?xml version="1.0" encoding="utf-8"?>
<sst xmlns="http://schemas.openxmlformats.org/spreadsheetml/2006/main" count="89" uniqueCount="61">
  <si>
    <t xml:space="preserve">Kaufkurs</t>
  </si>
  <si>
    <t xml:space="preserve">Rü 01</t>
  </si>
  <si>
    <t xml:space="preserve">Rü 365</t>
  </si>
  <si>
    <t xml:space="preserve">Div</t>
  </si>
  <si>
    <t xml:space="preserve">Basiszins</t>
  </si>
  <si>
    <t xml:space="preserve">Basisertrag</t>
  </si>
  <si>
    <t xml:space="preserve">Perf+Div</t>
  </si>
  <si>
    <t xml:space="preserve">Pauschale</t>
  </si>
  <si>
    <t xml:space="preserve">DekaFonds CF </t>
  </si>
  <si>
    <t xml:space="preserve">DE0008474503</t>
  </si>
  <si>
    <t xml:space="preserve">38,74 €</t>
  </si>
  <si>
    <t xml:space="preserve">HSBC BRIC GIF M2D</t>
  </si>
  <si>
    <t xml:space="preserve">LU0214875626</t>
  </si>
  <si>
    <t xml:space="preserve">17,68 €</t>
  </si>
  <si>
    <t xml:space="preserve">iShares DivDAX (DE)</t>
  </si>
  <si>
    <t xml:space="preserve">DE0002635273</t>
  </si>
  <si>
    <t xml:space="preserve">13,63 €</t>
  </si>
  <si>
    <t xml:space="preserve">iShares DJ STOXX Global Select Dividend</t>
  </si>
  <si>
    <t xml:space="preserve">DE000A0F5UH1</t>
  </si>
  <si>
    <t xml:space="preserve">24,27 €</t>
  </si>
  <si>
    <t xml:space="preserve">iShares DJ EM Select Dividend</t>
  </si>
  <si>
    <t xml:space="preserve">DE000A1JXDN6</t>
  </si>
  <si>
    <t xml:space="preserve">13,76 €</t>
  </si>
  <si>
    <t xml:space="preserve">LINGOHR-SYSTEMATIC-LBB-INVEST</t>
  </si>
  <si>
    <t xml:space="preserve">DE0009774794</t>
  </si>
  <si>
    <t xml:space="preserve">75,16 €</t>
  </si>
  <si>
    <t xml:space="preserve">irgendeinfonds</t>
  </si>
  <si>
    <t xml:space="preserve">irgendeineisin</t>
  </si>
  <si>
    <t xml:space="preserve">Performance
Absolut</t>
  </si>
  <si>
    <t xml:space="preserve">Performance 
Anualisiert</t>
  </si>
  <si>
    <t xml:space="preserve">Anfangs-/Endwert für annualisierte Performance</t>
  </si>
  <si>
    <t xml:space="preserve">Ausschütter</t>
  </si>
  <si>
    <t xml:space="preserve">nur Kurs</t>
  </si>
  <si>
    <t xml:space="preserve">Dividende</t>
  </si>
  <si>
    <t xml:space="preserve">inkl. Ausschüttungen</t>
  </si>
  <si>
    <t xml:space="preserve">Swapper</t>
  </si>
  <si>
    <t xml:space="preserve">up_down</t>
  </si>
  <si>
    <t xml:space="preserve">Kurs</t>
  </si>
  <si>
    <t xml:space="preserve">Wertsteigerung &gt;0 ?</t>
  </si>
  <si>
    <t xml:space="preserve">Basisertrag &gt; Ausschüttung?</t>
  </si>
  <si>
    <t xml:space="preserve">Wertsteig.+Aussch. &gt; Basisertrag?</t>
  </si>
  <si>
    <t xml:space="preserve">Steuerkalkulationen</t>
  </si>
  <si>
    <t xml:space="preserve">Ab 2018</t>
  </si>
  <si>
    <t xml:space="preserve">Bis 2018</t>
  </si>
  <si>
    <t xml:space="preserve">Stücksumme
Vorab</t>
  </si>
  <si>
    <t xml:space="preserve">Stücksumme
Voll</t>
  </si>
  <si>
    <t xml:space="preserve">Diff</t>
  </si>
  <si>
    <t xml:space="preserve">bereinigter Basisertrag</t>
  </si>
  <si>
    <t xml:space="preserve">Stücksteuer 
Vorab</t>
  </si>
  <si>
    <t xml:space="preserve">Stücksteuer 
Voll</t>
  </si>
  <si>
    <t xml:space="preserve">Anteile (ab 2018)</t>
  </si>
  <si>
    <t xml:space="preserve">Anteile (bis 2018)</t>
  </si>
  <si>
    <t xml:space="preserve">Anteile</t>
  </si>
  <si>
    <t xml:space="preserve">Summen
Steuer vorab</t>
  </si>
  <si>
    <t xml:space="preserve">Summen
Steuer</t>
  </si>
  <si>
    <t xml:space="preserve">Steuerlast_Summe Anteile</t>
  </si>
  <si>
    <t xml:space="preserve">Steuern Ausschüttung</t>
  </si>
  <si>
    <t xml:space="preserve">Veräusserung
Ab 2018</t>
  </si>
  <si>
    <t xml:space="preserve">Veräusserung 
Bis 2018</t>
  </si>
  <si>
    <t xml:space="preserve">Ausschütter ab 2018</t>
  </si>
  <si>
    <t xml:space="preserve">Ausschütter bis 2018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</si>
</sst>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\ [$€-407];[RED]\-#,##0.00\ [$€-407]"/>
    <numFmt numFmtId="166" formatCode="0.00%"/>
    <numFmt numFmtId="167" formatCode="0%"/>
    <numFmt numFmtId="168" formatCode="DD/MM/YY"/>
    <numFmt numFmtId="169" formatCode="#,##0.00"/>
    <numFmt numFmtId="170" formatCode="0"/>
    <numFmt numFmtId="171" formatCode="0.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9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Times New Roman"/>
      <family val="1"/>
      <charset val="1"/>
    </font>
  </fonts>
  <fills count="10">
    <fill>
      <patternFill patternType="none"/>
    </fill>
    <fill>
      <patternFill patternType="gray125"/>
    </fill>
    <fill>
      <patternFill patternType="solid">
        <fgColor rgb="FFCFE7F5"/>
        <bgColor rgb="FFE6E6FF"/>
      </patternFill>
    </fill>
    <fill>
      <patternFill patternType="solid">
        <fgColor rgb="FFCCFFFF"/>
        <bgColor rgb="FFBEFFE1"/>
      </patternFill>
    </fill>
    <fill>
      <patternFill patternType="solid">
        <fgColor rgb="FFFFCC99"/>
        <bgColor rgb="FFC0C0C0"/>
      </patternFill>
    </fill>
    <fill>
      <patternFill patternType="solid">
        <fgColor rgb="FFC8ED92"/>
        <bgColor rgb="FFBEFFE1"/>
      </patternFill>
    </fill>
    <fill>
      <patternFill patternType="solid">
        <fgColor rgb="FFE6E6FF"/>
        <bgColor rgb="FFCFE7F5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rgb="FFE6E6FF"/>
      </patternFill>
    </fill>
    <fill>
      <patternFill patternType="solid">
        <fgColor rgb="FFBEFFE1"/>
        <bgColor rgb="FFCC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9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8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9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9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9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8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6E6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7F5"/>
      <rgbColor rgb="FFBEFFE1"/>
      <rgbColor rgb="FFC8ED92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78480</xdr:colOff>
      <xdr:row>24</xdr:row>
      <xdr:rowOff>90720</xdr:rowOff>
    </xdr:to>
    <xdr:pic>
      <xdr:nvPicPr>
        <xdr:cNvPr id="0" name="Bild 3" descr=""/>
        <xdr:cNvPicPr/>
      </xdr:nvPicPr>
      <xdr:blipFill>
        <a:blip r:embed="rId1"/>
        <a:stretch/>
      </xdr:blipFill>
      <xdr:spPr>
        <a:xfrm>
          <a:off x="0" y="0"/>
          <a:ext cx="4269240" cy="39920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</xdr:row>
      <xdr:rowOff>57960</xdr:rowOff>
    </xdr:from>
    <xdr:to>
      <xdr:col>4</xdr:col>
      <xdr:colOff>109800</xdr:colOff>
      <xdr:row>10</xdr:row>
      <xdr:rowOff>13320</xdr:rowOff>
    </xdr:to>
    <xdr:sp>
      <xdr:nvSpPr>
        <xdr:cNvPr id="1" name="CustomShape 1"/>
        <xdr:cNvSpPr/>
      </xdr:nvSpPr>
      <xdr:spPr>
        <a:xfrm>
          <a:off x="0" y="545400"/>
          <a:ext cx="3710160" cy="1093320"/>
        </a:xfrm>
        <a:prstGeom prst="rect">
          <a:avLst/>
        </a:prstGeom>
        <a:solidFill>
          <a:srgbClr val="729fcf">
            <a:alpha val="20000"/>
          </a:srgbClr>
        </a:solidFill>
        <a:ln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10</xdr:row>
      <xdr:rowOff>17280</xdr:rowOff>
    </xdr:from>
    <xdr:to>
      <xdr:col>1</xdr:col>
      <xdr:colOff>856440</xdr:colOff>
      <xdr:row>18</xdr:row>
      <xdr:rowOff>59040</xdr:rowOff>
    </xdr:to>
    <xdr:sp>
      <xdr:nvSpPr>
        <xdr:cNvPr id="2" name="CustomShape 1"/>
        <xdr:cNvSpPr/>
      </xdr:nvSpPr>
      <xdr:spPr>
        <a:xfrm>
          <a:off x="0" y="1642680"/>
          <a:ext cx="2770920" cy="1342440"/>
        </a:xfrm>
        <a:prstGeom prst="rect">
          <a:avLst/>
        </a:prstGeom>
        <a:solidFill>
          <a:srgbClr val="ff6633">
            <a:alpha val="20000"/>
          </a:srgbClr>
        </a:solidFill>
        <a:ln>
          <a:solidFill>
            <a:srgbClr val="ff6633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18</xdr:row>
      <xdr:rowOff>60840</xdr:rowOff>
    </xdr:from>
    <xdr:to>
      <xdr:col>0</xdr:col>
      <xdr:colOff>1384560</xdr:colOff>
      <xdr:row>24</xdr:row>
      <xdr:rowOff>63000</xdr:rowOff>
    </xdr:to>
    <xdr:sp>
      <xdr:nvSpPr>
        <xdr:cNvPr id="3" name="CustomShape 1"/>
        <xdr:cNvSpPr/>
      </xdr:nvSpPr>
      <xdr:spPr>
        <a:xfrm>
          <a:off x="0" y="2986920"/>
          <a:ext cx="1384560" cy="977400"/>
        </a:xfrm>
        <a:prstGeom prst="rect">
          <a:avLst/>
        </a:prstGeom>
        <a:solidFill>
          <a:srgbClr val="008000">
            <a:alpha val="20000"/>
          </a:srgbClr>
        </a:solidFill>
        <a:ln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25</xdr:col>
      <xdr:colOff>276840</xdr:colOff>
      <xdr:row>8</xdr:row>
      <xdr:rowOff>158400</xdr:rowOff>
    </xdr:from>
    <xdr:to>
      <xdr:col>31</xdr:col>
      <xdr:colOff>72360</xdr:colOff>
      <xdr:row>30</xdr:row>
      <xdr:rowOff>132840</xdr:rowOff>
    </xdr:to>
    <xdr:pic>
      <xdr:nvPicPr>
        <xdr:cNvPr id="4" name="Bild 3" descr=""/>
        <xdr:cNvPicPr/>
      </xdr:nvPicPr>
      <xdr:blipFill>
        <a:blip r:embed="rId1"/>
        <a:stretch/>
      </xdr:blipFill>
      <xdr:spPr>
        <a:xfrm>
          <a:off x="17688240" y="1600200"/>
          <a:ext cx="3339000" cy="39920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8:K37"/>
  <sheetViews>
    <sheetView windowProtection="false" showFormulas="false" showGridLines="true" showRowColHeaders="true" showZeros="true" rightToLeft="false" tabSelected="false" showOutlineSymbols="true" defaultGridColor="true" view="normal" topLeftCell="A7" colorId="64" zoomScale="95" zoomScaleNormal="95" zoomScalePageLayoutView="100" workbookViewId="0">
      <selection pane="topLeft" activeCell="J40" activeCellId="0" sqref="J40"/>
    </sheetView>
  </sheetViews>
  <sheetFormatPr defaultRowHeight="12.8"/>
  <cols>
    <col collapsed="false" hidden="false" max="1" min="1" style="0" width="27.1326530612245"/>
    <col collapsed="false" hidden="false" max="2" min="2" style="0" width="15.5255102040816"/>
    <col collapsed="false" hidden="true" max="3" min="3" style="0" width="0"/>
    <col collapsed="false" hidden="false" max="1025" min="4" style="0" width="8.36734693877551"/>
  </cols>
  <sheetData>
    <row r="28" customFormat="false" ht="12.8" hidden="false" customHeight="false" outlineLevel="0" collapsed="false">
      <c r="C28" s="1"/>
      <c r="D28" s="2" t="n">
        <v>2015</v>
      </c>
      <c r="E28" s="2"/>
      <c r="F28" s="2"/>
      <c r="G28" s="2"/>
      <c r="H28" s="2"/>
      <c r="I28" s="2"/>
      <c r="J28" s="2"/>
    </row>
    <row r="29" customFormat="false" ht="12.8" hidden="false" customHeight="false" outlineLevel="0" collapsed="false">
      <c r="C29" s="1" t="s">
        <v>0</v>
      </c>
      <c r="D29" s="1" t="s">
        <v>1</v>
      </c>
      <c r="E29" s="1" t="s">
        <v>2</v>
      </c>
      <c r="F29" s="1" t="s">
        <v>3</v>
      </c>
      <c r="G29" s="1" t="s">
        <v>4</v>
      </c>
      <c r="H29" s="3" t="s">
        <v>5</v>
      </c>
      <c r="I29" s="4" t="s">
        <v>6</v>
      </c>
      <c r="J29" s="5" t="s">
        <v>7</v>
      </c>
    </row>
    <row r="30" customFormat="false" ht="14.65" hidden="false" customHeight="false" outlineLevel="0" collapsed="false">
      <c r="A30" s="6" t="s">
        <v>8</v>
      </c>
      <c r="B30" s="6" t="s">
        <v>9</v>
      </c>
      <c r="C30" s="7" t="s">
        <v>10</v>
      </c>
      <c r="D30" s="8" t="n">
        <v>87.2264</v>
      </c>
      <c r="E30" s="8" t="n">
        <v>99.2521</v>
      </c>
      <c r="F30" s="9" t="n">
        <f aca="false">0.67*0.85</f>
        <v>0.5695</v>
      </c>
      <c r="G30" s="10" t="n">
        <v>0.0099</v>
      </c>
      <c r="H30" s="11" t="n">
        <f aca="false">IF((E30-D30)&gt;0,0.7*G30*D30,"")</f>
        <v>0.604478952</v>
      </c>
      <c r="I30" s="12" t="n">
        <f aca="false">IF(H30&lt;&gt;"",E30-D30+F30,"")</f>
        <v>12.5952</v>
      </c>
      <c r="J30" s="13" t="n">
        <f aca="false">IF(I30&lt;&gt;"",IF((H30-F30)&gt;0,MIN(H30-F30,E30-D30),""),"")</f>
        <v>0.0349789520000001</v>
      </c>
      <c r="K30" s="14" t="n">
        <f aca="false">500*J30</f>
        <v>17.4894760000001</v>
      </c>
    </row>
    <row r="31" customFormat="false" ht="14.65" hidden="false" customHeight="false" outlineLevel="0" collapsed="false">
      <c r="A31" s="15" t="s">
        <v>11</v>
      </c>
      <c r="B31" s="15" t="s">
        <v>12</v>
      </c>
      <c r="C31" s="16" t="s">
        <v>13</v>
      </c>
      <c r="D31" s="17" t="n">
        <v>18.345</v>
      </c>
      <c r="E31" s="17" t="n">
        <v>14.7905</v>
      </c>
      <c r="F31" s="18" t="n">
        <v>0</v>
      </c>
      <c r="G31" s="19" t="n">
        <v>0.0099</v>
      </c>
      <c r="H31" s="11" t="str">
        <f aca="false">IF((E31-D31)&gt;0,0.7*G31*D31,"")</f>
        <v/>
      </c>
      <c r="I31" s="12" t="str">
        <f aca="false">IF(H31&lt;&gt;"",E31-D31+F31,"")</f>
        <v/>
      </c>
      <c r="J31" s="13" t="str">
        <f aca="false">IF(I31&lt;&gt;"",IF((H31-F31)&gt;0,H31-F31,""),"")</f>
        <v/>
      </c>
    </row>
    <row r="32" customFormat="false" ht="14.65" hidden="false" customHeight="false" outlineLevel="0" collapsed="false">
      <c r="A32" s="6" t="s">
        <v>14</v>
      </c>
      <c r="B32" s="6" t="s">
        <v>15</v>
      </c>
      <c r="C32" s="7" t="s">
        <v>16</v>
      </c>
      <c r="D32" s="8" t="n">
        <v>14.5482</v>
      </c>
      <c r="E32" s="8" t="n">
        <v>14.99</v>
      </c>
      <c r="F32" s="20" t="n">
        <f aca="false">0.49*0.85</f>
        <v>0.4165</v>
      </c>
      <c r="G32" s="10" t="n">
        <v>0.0099</v>
      </c>
      <c r="H32" s="11" t="n">
        <f aca="false">IF((E32-D32)&gt;0,0.7*G32*D32,"")</f>
        <v>0.100819026</v>
      </c>
      <c r="I32" s="12" t="n">
        <f aca="false">IF(H32&lt;&gt;"",E32-D32+F32,"")</f>
        <v>0.858300000000001</v>
      </c>
      <c r="J32" s="13" t="str">
        <f aca="false">IF(I32&lt;&gt;"",IF((H32-F32)&gt;0,MIN(H32-F32,E32-D32),""),"")</f>
        <v/>
      </c>
      <c r="K32" s="14" t="e">
        <f aca="false">500*J32</f>
        <v>#VALUE!</v>
      </c>
    </row>
    <row r="33" customFormat="false" ht="14.65" hidden="false" customHeight="false" outlineLevel="0" collapsed="false">
      <c r="A33" s="15" t="s">
        <v>17</v>
      </c>
      <c r="B33" s="15" t="s">
        <v>18</v>
      </c>
      <c r="C33" s="16" t="s">
        <v>19</v>
      </c>
      <c r="D33" s="17" t="n">
        <v>24.4499</v>
      </c>
      <c r="E33" s="17" t="n">
        <v>25.3543</v>
      </c>
      <c r="F33" s="18" t="n">
        <f aca="false">1.13*0.85</f>
        <v>0.9605</v>
      </c>
      <c r="G33" s="19" t="n">
        <v>0.0099</v>
      </c>
      <c r="H33" s="11" t="n">
        <f aca="false">IF((E33-D33)&gt;0,0.7*G33*D33,"")</f>
        <v>0.169437807</v>
      </c>
      <c r="I33" s="12" t="n">
        <f aca="false">IF(H33&lt;&gt;"",E33-D33+F33,"")</f>
        <v>1.8649</v>
      </c>
      <c r="J33" s="13" t="str">
        <f aca="false">IF(I33&lt;&gt;"",IF((H33-F33)&gt;0,H33-F33,""),"")</f>
        <v/>
      </c>
    </row>
    <row r="34" customFormat="false" ht="14.65" hidden="false" customHeight="false" outlineLevel="0" collapsed="false">
      <c r="A34" s="6" t="s">
        <v>20</v>
      </c>
      <c r="B34" s="6" t="s">
        <v>21</v>
      </c>
      <c r="C34" s="7" t="s">
        <v>22</v>
      </c>
      <c r="D34" s="8" t="n">
        <v>18.0718</v>
      </c>
      <c r="E34" s="8" t="n">
        <v>15.189</v>
      </c>
      <c r="F34" s="20" t="n">
        <f aca="false">0.959*0.85</f>
        <v>0.81515</v>
      </c>
      <c r="G34" s="10" t="n">
        <v>0.0099</v>
      </c>
      <c r="H34" s="11" t="str">
        <f aca="false">IF((E34-D34)&gt;0,0.7*G34*D34,"")</f>
        <v/>
      </c>
      <c r="I34" s="12" t="str">
        <f aca="false">IF(H34&lt;&gt;"",E34-D34+F34,"")</f>
        <v/>
      </c>
      <c r="J34" s="13" t="str">
        <f aca="false">IF(I34&lt;&gt;"",IF((H34-F34)&gt;0,H34-F34,""),"")</f>
        <v/>
      </c>
    </row>
    <row r="35" customFormat="false" ht="14.65" hidden="false" customHeight="false" outlineLevel="0" collapsed="false">
      <c r="A35" s="15" t="s">
        <v>23</v>
      </c>
      <c r="B35" s="15" t="s">
        <v>24</v>
      </c>
      <c r="C35" s="16" t="s">
        <v>25</v>
      </c>
      <c r="D35" s="17" t="n">
        <v>105.18</v>
      </c>
      <c r="E35" s="17" t="n">
        <v>106.29</v>
      </c>
      <c r="F35" s="18" t="n">
        <v>0</v>
      </c>
      <c r="G35" s="19" t="n">
        <v>0.0099</v>
      </c>
      <c r="H35" s="11" t="n">
        <f aca="false">IF((E35-D35)&gt;0,0.7*G35*D35,"")</f>
        <v>0.7288974</v>
      </c>
      <c r="I35" s="12" t="n">
        <f aca="false">IF(H35&lt;&gt;"",E35-D35+F35,"")</f>
        <v>1.11</v>
      </c>
      <c r="J35" s="13" t="n">
        <f aca="false">IF(I35&lt;&gt;"",IF((H35-F35)&gt;0,MIN(H35-F35,E35-D35),""),"")</f>
        <v>0.7288974</v>
      </c>
      <c r="K35" s="14" t="n">
        <f aca="false">500*J35</f>
        <v>364.4487</v>
      </c>
    </row>
    <row r="36" customFormat="false" ht="12.8" hidden="false" customHeight="false" outlineLevel="0" collapsed="false">
      <c r="D36" s="6"/>
      <c r="E36" s="6"/>
      <c r="F36" s="20"/>
      <c r="G36" s="6"/>
      <c r="H36" s="11"/>
      <c r="I36" s="21"/>
      <c r="J36" s="22"/>
    </row>
    <row r="37" customFormat="false" ht="13.4" hidden="false" customHeight="false" outlineLevel="0" collapsed="false">
      <c r="A37" s="0" t="s">
        <v>26</v>
      </c>
      <c r="B37" s="23" t="s">
        <v>27</v>
      </c>
      <c r="D37" s="8" t="n">
        <v>50</v>
      </c>
      <c r="E37" s="8" t="n">
        <v>80</v>
      </c>
      <c r="F37" s="20" t="n">
        <v>0</v>
      </c>
      <c r="G37" s="10" t="n">
        <f aca="false">G$30</f>
        <v>0.0099</v>
      </c>
      <c r="H37" s="11" t="n">
        <f aca="false">IF((E37-D37)&gt;0,0.7*G37*D37,"")</f>
        <v>0.3465</v>
      </c>
      <c r="I37" s="12" t="n">
        <f aca="false">IF(H37&lt;&gt;"",E37-D37+F37,"")</f>
        <v>30</v>
      </c>
      <c r="J37" s="13" t="n">
        <f aca="false">IF(I37&lt;&gt;"",IF((H37-F37)&gt;0,H37-F37,""),"")</f>
        <v>0.3465</v>
      </c>
    </row>
  </sheetData>
  <mergeCells count="1">
    <mergeCell ref="D28:J28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landscape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&amp;CSeite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E38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pane xSplit="2" ySplit="1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G15" activeCellId="0" sqref="G15"/>
    </sheetView>
  </sheetViews>
  <sheetFormatPr defaultRowHeight="12.8"/>
  <cols>
    <col collapsed="false" hidden="false" max="1" min="1" style="0" width="23.8928571428571"/>
    <col collapsed="false" hidden="false" max="2" min="2" style="0" width="8.36734693877551"/>
    <col collapsed="false" hidden="false" max="3" min="3" style="0" width="11.0714285714286"/>
    <col collapsed="false" hidden="false" max="21" min="4" style="0" width="8.36734693877551"/>
    <col collapsed="false" hidden="false" max="22" min="22" style="0" width="12.2857142857143"/>
    <col collapsed="false" hidden="false" max="23" min="23" style="0" width="14.3112244897959"/>
    <col collapsed="false" hidden="false" max="24" min="24" style="0" width="15.1173469387755"/>
    <col collapsed="false" hidden="false" max="25" min="25" style="0" width="11.0714285714286"/>
    <col collapsed="false" hidden="false" max="1025" min="26" style="0" width="8.36734693877551"/>
  </cols>
  <sheetData>
    <row r="1" customFormat="false" ht="23.95" hidden="false" customHeight="false" outlineLevel="0" collapsed="false">
      <c r="A1" s="24" t="n">
        <v>0.278</v>
      </c>
      <c r="C1" s="1" t="n">
        <v>2018</v>
      </c>
      <c r="D1" s="1" t="n">
        <v>2019</v>
      </c>
      <c r="E1" s="1" t="n">
        <v>2020</v>
      </c>
      <c r="F1" s="1" t="n">
        <v>2021</v>
      </c>
      <c r="G1" s="1" t="n">
        <v>2022</v>
      </c>
      <c r="H1" s="1" t="n">
        <v>2023</v>
      </c>
      <c r="I1" s="1" t="n">
        <v>2024</v>
      </c>
      <c r="J1" s="1" t="n">
        <v>2025</v>
      </c>
      <c r="K1" s="1" t="n">
        <v>2026</v>
      </c>
      <c r="L1" s="1" t="n">
        <v>2027</v>
      </c>
      <c r="M1" s="1" t="n">
        <v>2028</v>
      </c>
      <c r="N1" s="1" t="n">
        <v>2029</v>
      </c>
      <c r="O1" s="1" t="n">
        <v>2030</v>
      </c>
      <c r="P1" s="1" t="n">
        <v>2031</v>
      </c>
      <c r="Q1" s="1" t="n">
        <v>2032</v>
      </c>
      <c r="R1" s="1" t="n">
        <v>2033</v>
      </c>
      <c r="S1" s="1" t="n">
        <v>2034</v>
      </c>
      <c r="T1" s="1" t="n">
        <v>2035</v>
      </c>
      <c r="U1" s="1" t="n">
        <v>2036</v>
      </c>
      <c r="V1" s="1" t="n">
        <v>2037</v>
      </c>
      <c r="W1" s="14"/>
      <c r="X1" s="25" t="s">
        <v>28</v>
      </c>
      <c r="Y1" s="25" t="s">
        <v>29</v>
      </c>
      <c r="AB1" s="26" t="s">
        <v>30</v>
      </c>
      <c r="AC1" s="26"/>
      <c r="AD1" s="26"/>
      <c r="AE1" s="26"/>
    </row>
    <row r="2" customFormat="false" ht="12.8" hidden="false" customHeight="false" outlineLevel="0" collapsed="false">
      <c r="B2" s="27" t="s">
        <v>31</v>
      </c>
      <c r="C2" s="28" t="n">
        <v>15</v>
      </c>
      <c r="D2" s="14" t="n">
        <f aca="false">C2+RANDBETWEEN(1,180)/1000*C2*D5</f>
        <v>16.635</v>
      </c>
      <c r="E2" s="14" t="n">
        <f aca="false">D2+RANDBETWEEN(1,180)/1000*D2*E5</f>
        <v>18.048975</v>
      </c>
      <c r="F2" s="14" t="n">
        <f aca="false">E2+RANDBETWEEN(1,180)/1000*E2*F5</f>
        <v>17.4714078</v>
      </c>
      <c r="G2" s="14" t="n">
        <f aca="false">F2+RANDBETWEEN(1,180)/1000*F2*G5</f>
        <v>15.0428821158</v>
      </c>
      <c r="H2" s="14" t="n">
        <f aca="false">G2+RANDBETWEEN(1,180)/1000*G2*H5</f>
        <v>15.418954168695</v>
      </c>
      <c r="I2" s="14" t="n">
        <f aca="false">H2+RANDBETWEEN(1,180)/1000*H2*I5</f>
        <v>15.6964953437315</v>
      </c>
      <c r="J2" s="14" t="n">
        <f aca="false">I2+RANDBETWEEN(1,180)/1000*I2*J5</f>
        <v>16.6539815596991</v>
      </c>
      <c r="K2" s="14" t="n">
        <f aca="false">J2+RANDBETWEEN(1,180)/1000*J2*K5</f>
        <v>19.4351964801689</v>
      </c>
      <c r="L2" s="14" t="n">
        <f aca="false">K2+RANDBETWEEN(1,180)/1000*K2*L5</f>
        <v>18.3468254772794</v>
      </c>
      <c r="M2" s="14" t="n">
        <f aca="false">L2+RANDBETWEEN(1,180)/1000*L2*M5</f>
        <v>16.1635532454832</v>
      </c>
      <c r="N2" s="14" t="n">
        <f aca="false">M2+RANDBETWEEN(1,180)/1000*M2*N5</f>
        <v>15.8402821805735</v>
      </c>
      <c r="O2" s="14" t="n">
        <f aca="false">N2+RANDBETWEEN(1,180)/1000*N2*O5</f>
        <v>16.7906991114079</v>
      </c>
      <c r="P2" s="14" t="n">
        <f aca="false">O2+RANDBETWEEN(1,180)/1000*O2*P5</f>
        <v>17.0929316954133</v>
      </c>
      <c r="Q2" s="14" t="n">
        <f aca="false">P2+RANDBETWEEN(1,180)/1000*P2*Q5</f>
        <v>18.8876895234317</v>
      </c>
      <c r="R2" s="14" t="n">
        <f aca="false">Q2+RANDBETWEEN(1,180)/1000*Q2*R5</f>
        <v>21.8908321576573</v>
      </c>
      <c r="S2" s="14" t="n">
        <f aca="false">R2+RANDBETWEEN(1,180)/1000*R2*S5</f>
        <v>25.1525661491482</v>
      </c>
      <c r="T2" s="14" t="n">
        <f aca="false">S2+RANDBETWEEN(1,180)/1000*S2*T5</f>
        <v>28.5230100131341</v>
      </c>
      <c r="U2" s="14" t="n">
        <f aca="false">T2+RANDBETWEEN(1,180)/1000*T2*U5</f>
        <v>30.7763278041717</v>
      </c>
      <c r="V2" s="14" t="n">
        <f aca="false">U2+RANDBETWEEN(1,180)/1000*U2*V5</f>
        <v>33.3923156675263</v>
      </c>
      <c r="W2" s="14"/>
      <c r="X2" s="29" t="n">
        <f aca="false">V2/C2-1</f>
        <v>1.22615437783508</v>
      </c>
      <c r="Y2" s="30" t="n">
        <f aca="false">XIRR(AC2:AC3,AB2:AB3)</f>
        <v>0.0408023090808207</v>
      </c>
      <c r="Z2" s="0" t="s">
        <v>32</v>
      </c>
      <c r="AB2" s="31" t="n">
        <v>43101</v>
      </c>
      <c r="AC2" s="14" t="n">
        <f aca="false">-C2</f>
        <v>-15</v>
      </c>
      <c r="AD2" s="14" t="n">
        <f aca="false">-C4</f>
        <v>-15</v>
      </c>
      <c r="AE2" s="14" t="n">
        <f aca="false">-C2</f>
        <v>-15</v>
      </c>
    </row>
    <row r="3" customFormat="false" ht="12.8" hidden="false" customHeight="false" outlineLevel="0" collapsed="false">
      <c r="B3" s="27" t="s">
        <v>33</v>
      </c>
      <c r="C3" s="14" t="n">
        <f aca="false">0.015*C2</f>
        <v>0.225</v>
      </c>
      <c r="D3" s="14" t="n">
        <f aca="false">RANDBETWEEN(1,3.5)/200*D2</f>
        <v>0.16635</v>
      </c>
      <c r="E3" s="14" t="n">
        <f aca="false">RANDBETWEEN(1,3.5)/200*E2</f>
        <v>0.18048975</v>
      </c>
      <c r="F3" s="14" t="n">
        <f aca="false">RANDBETWEEN(1,3.5)/200*F2</f>
        <v>0.087357039</v>
      </c>
      <c r="G3" s="14" t="n">
        <f aca="false">RANDBETWEEN(1,3.5)/200*G2</f>
        <v>0.225643231737</v>
      </c>
      <c r="H3" s="14" t="n">
        <f aca="false">RANDBETWEEN(1,3.5)/200*H2</f>
        <v>0.3083790833739</v>
      </c>
      <c r="I3" s="14" t="n">
        <f aca="false">RANDBETWEEN(1,3.5)/200*I2</f>
        <v>0.235447430155973</v>
      </c>
      <c r="J3" s="14" t="n">
        <f aca="false">RANDBETWEEN(1,3.5)/200*J2</f>
        <v>0.333079631193983</v>
      </c>
      <c r="K3" s="14" t="n">
        <f aca="false">RANDBETWEEN(1,3.5)/200*K2</f>
        <v>0.0971759824008444</v>
      </c>
      <c r="L3" s="14" t="n">
        <f aca="false">RANDBETWEEN(1,3.5)/200*L2</f>
        <v>0.275202382159191</v>
      </c>
      <c r="M3" s="14" t="n">
        <f aca="false">RANDBETWEEN(1,3.5)/200*M2</f>
        <v>0.242453298682248</v>
      </c>
      <c r="N3" s="14" t="n">
        <f aca="false">RANDBETWEEN(1,3.5)/200*N2</f>
        <v>0.0792014109028675</v>
      </c>
      <c r="O3" s="14" t="n">
        <f aca="false">RANDBETWEEN(1,3.5)/200*O2</f>
        <v>0.251860486671119</v>
      </c>
      <c r="P3" s="14" t="n">
        <f aca="false">RANDBETWEEN(1,3.5)/200*P2</f>
        <v>0.341858633908265</v>
      </c>
      <c r="Q3" s="14" t="n">
        <f aca="false">RANDBETWEEN(1,3.5)/200*Q2</f>
        <v>0.283315342851475</v>
      </c>
      <c r="R3" s="14" t="n">
        <f aca="false">RANDBETWEEN(1,3.5)/200*R2</f>
        <v>0.437816643153146</v>
      </c>
      <c r="S3" s="14" t="n">
        <f aca="false">RANDBETWEEN(1,3.5)/200*S2</f>
        <v>0.503051322982964</v>
      </c>
      <c r="T3" s="14" t="n">
        <f aca="false">RANDBETWEEN(1,3.5)/200*T2</f>
        <v>0.570460200262682</v>
      </c>
      <c r="U3" s="14" t="n">
        <f aca="false">RANDBETWEEN(1,3.5)/200*U2</f>
        <v>0.615526556083434</v>
      </c>
      <c r="V3" s="14"/>
      <c r="W3" s="14"/>
      <c r="Y3" s="30" t="n">
        <f aca="false">XIRR(AE2:AE3,AB2:AB3)</f>
        <v>0.0465303190945173</v>
      </c>
      <c r="Z3" s="0" t="s">
        <v>34</v>
      </c>
      <c r="AB3" s="31" t="n">
        <v>50405</v>
      </c>
      <c r="AC3" s="14" t="n">
        <f aca="false">V2</f>
        <v>33.3923156675263</v>
      </c>
      <c r="AD3" s="14" t="n">
        <f aca="false">V4</f>
        <v>39.9881899588498</v>
      </c>
      <c r="AE3" s="14" t="n">
        <f aca="false">V2+SUM(C3:V3)*0.71</f>
        <v>37.2686802496448</v>
      </c>
    </row>
    <row r="4" customFormat="false" ht="12.8" hidden="false" customHeight="false" outlineLevel="0" collapsed="false">
      <c r="A4" s="32" t="n">
        <v>1.01</v>
      </c>
      <c r="B4" s="27" t="s">
        <v>35</v>
      </c>
      <c r="C4" s="14" t="n">
        <f aca="false">C2</f>
        <v>15</v>
      </c>
      <c r="D4" s="33" t="n">
        <f aca="false">D2+SUM($C3:C3)*$A$4^(D1-$C$1)</f>
        <v>16.86225</v>
      </c>
      <c r="E4" s="33" t="n">
        <f aca="false">E2+SUM($C3:D3)*$A$4^(E1-$C$1)</f>
        <v>18.448191135</v>
      </c>
      <c r="F4" s="33" t="n">
        <f aca="false">F2+SUM($C3:E3)*$A$4^(F1-$C$1)</f>
        <v>18.0605748662647</v>
      </c>
      <c r="G4" s="33" t="n">
        <f aca="false">G2+SUM($C3:F3)*$A$4^(G1-$C$1)</f>
        <v>15.7288449378125</v>
      </c>
      <c r="H4" s="33" t="n">
        <f aca="false">H2+SUM($C3:G3)*$A$4^(H1-$C$1)</f>
        <v>16.3489299232203</v>
      </c>
      <c r="I4" s="33" t="n">
        <f aca="false">I2+SUM($C3:H3)*$A$4^(I1-$C$1)</f>
        <v>16.9631214668273</v>
      </c>
      <c r="J4" s="33" t="n">
        <f aca="false">J2+SUM($C3:I3)*$A$4^(J1-$C$1)</f>
        <v>18.1857054574588</v>
      </c>
      <c r="K4" s="33" t="n">
        <f aca="false">K2+SUM($C3:J3)*$A$4^(K1-$C$1)</f>
        <v>21.3429151290527</v>
      </c>
      <c r="L4" s="33" t="n">
        <f aca="false">L2+SUM($C3:K3)*$A$4^(L1-$C$1)</f>
        <v>20.3799012534625</v>
      </c>
      <c r="M4" s="33" t="n">
        <f aca="false">M2+SUM($C3:L3)*$A$4^(M1-$C$1)</f>
        <v>18.520954419727</v>
      </c>
      <c r="N4" s="33" t="n">
        <f aca="false">N2+SUM($C3:M3)*$A$4^(N1-$C$1)</f>
        <v>18.4917548374442</v>
      </c>
      <c r="O4" s="33" t="n">
        <f aca="false">O2+SUM($C3:N3)*$A$4^(O1-$C$1)</f>
        <v>19.5579326270744</v>
      </c>
      <c r="P4" s="33" t="n">
        <f aca="false">P2+SUM($C3:O3)*$A$4^(P1-$C$1)</f>
        <v>20.1744782737235</v>
      </c>
      <c r="Q4" s="33" t="n">
        <f aca="false">Q2+SUM($C3:P3)*$A$4^(Q1-$C$1)</f>
        <v>22.3930092517752</v>
      </c>
      <c r="R4" s="33" t="n">
        <f aca="false">R2+SUM($C3:Q3)*$A$4^(R1-$C$1)</f>
        <v>25.7601254009148</v>
      </c>
      <c r="S4" s="33" t="n">
        <f aca="false">S2+SUM($C3:R3)*$A$4^(S1-$C$1)</f>
        <v>29.5739267709919</v>
      </c>
      <c r="T4" s="33" t="n">
        <f aca="false">T2+SUM($C3:S3)*$A$4^(T1-$C$1)</f>
        <v>33.5843501522129</v>
      </c>
      <c r="U4" s="33" t="n">
        <f aca="false">U2+SUM($C3:T3)*$A$4^(U1-$C$1)</f>
        <v>36.5706358731652</v>
      </c>
      <c r="V4" s="33" t="n">
        <f aca="false">V2+SUM($C3:U3)*$A$4^(V1-$C$1)</f>
        <v>39.9881899588498</v>
      </c>
      <c r="W4" s="14"/>
      <c r="X4" s="29" t="n">
        <f aca="false">V4/C4-1</f>
        <v>1.66587933058999</v>
      </c>
      <c r="Y4" s="30" t="n">
        <f aca="false">XIRR(AD2:AD3,AB2:AB3)</f>
        <v>0.0502201918282928</v>
      </c>
    </row>
    <row r="5" customFormat="false" ht="12.8" hidden="false" customHeight="false" outlineLevel="0" collapsed="false">
      <c r="B5" s="27" t="s">
        <v>36</v>
      </c>
      <c r="C5" s="34"/>
      <c r="D5" s="24" t="n">
        <v>1</v>
      </c>
      <c r="E5" s="35" t="n">
        <v>1</v>
      </c>
      <c r="F5" s="35" t="n">
        <v>-1</v>
      </c>
      <c r="G5" s="35" t="n">
        <v>-1</v>
      </c>
      <c r="H5" s="35" t="n">
        <v>1</v>
      </c>
      <c r="I5" s="35" t="n">
        <v>1</v>
      </c>
      <c r="J5" s="35" t="n">
        <v>1</v>
      </c>
      <c r="K5" s="35" t="n">
        <v>1</v>
      </c>
      <c r="L5" s="35" t="n">
        <v>-1</v>
      </c>
      <c r="M5" s="35" t="n">
        <v>-1</v>
      </c>
      <c r="N5" s="35" t="n">
        <v>-1</v>
      </c>
      <c r="O5" s="35" t="n">
        <v>1</v>
      </c>
      <c r="P5" s="35" t="n">
        <v>1</v>
      </c>
      <c r="Q5" s="35" t="n">
        <v>1</v>
      </c>
      <c r="R5" s="35" t="n">
        <v>1</v>
      </c>
      <c r="S5" s="35" t="n">
        <v>1</v>
      </c>
      <c r="T5" s="35" t="n">
        <v>1</v>
      </c>
      <c r="U5" s="35" t="n">
        <v>1</v>
      </c>
      <c r="V5" s="35" t="n">
        <v>1</v>
      </c>
      <c r="W5" s="14"/>
    </row>
    <row r="7" customFormat="false" ht="12.8" hidden="false" customHeight="false" outlineLevel="1" collapsed="false">
      <c r="B7" s="27" t="s">
        <v>4</v>
      </c>
      <c r="C7" s="36" t="n">
        <v>0.002</v>
      </c>
      <c r="D7" s="30" t="n">
        <f aca="false">C7+RANDBETWEEN(-50,100)/20000</f>
        <v>0.003</v>
      </c>
      <c r="E7" s="30" t="n">
        <f aca="false">D7+RANDBETWEEN(-50,100)/20000</f>
        <v>0.00385</v>
      </c>
      <c r="F7" s="30" t="n">
        <f aca="false">E7+RANDBETWEEN(-50,100)/20000</f>
        <v>0.00365</v>
      </c>
      <c r="G7" s="30" t="n">
        <f aca="false">F7+RANDBETWEEN(-50,100)/20000</f>
        <v>0.0022</v>
      </c>
      <c r="H7" s="30" t="n">
        <f aca="false">G7+RANDBETWEEN(-50,100)/20000</f>
        <v>0.00605</v>
      </c>
      <c r="I7" s="30" t="n">
        <f aca="false">H7+RANDBETWEEN(-50,100)/20000</f>
        <v>0.0083</v>
      </c>
      <c r="J7" s="30" t="n">
        <f aca="false">I7+RANDBETWEEN(-50,100)/20000</f>
        <v>0.01275</v>
      </c>
      <c r="K7" s="30" t="n">
        <f aca="false">J7+RANDBETWEEN(-50,100)/20000</f>
        <v>0.0111</v>
      </c>
      <c r="L7" s="30" t="n">
        <f aca="false">K7+RANDBETWEEN(-50,100)/20000</f>
        <v>0.01555</v>
      </c>
      <c r="M7" s="30" t="n">
        <f aca="false">L7+RANDBETWEEN(-50,100)/20000</f>
        <v>0.01865</v>
      </c>
      <c r="N7" s="30" t="n">
        <f aca="false">M7+RANDBETWEEN(-50,100)/20000</f>
        <v>0.02155</v>
      </c>
      <c r="O7" s="30" t="n">
        <f aca="false">N7+RANDBETWEEN(-50,100)/20000</f>
        <v>0.0235</v>
      </c>
      <c r="P7" s="30" t="n">
        <f aca="false">O7+RANDBETWEEN(-50,100)/20000</f>
        <v>0.0235</v>
      </c>
      <c r="Q7" s="30" t="n">
        <f aca="false">P7+RANDBETWEEN(-50,100)/20000</f>
        <v>0.02125</v>
      </c>
      <c r="R7" s="30" t="n">
        <f aca="false">Q7+RANDBETWEEN(-50,100)/20000</f>
        <v>0.02105</v>
      </c>
      <c r="S7" s="30" t="n">
        <f aca="false">R7+RANDBETWEEN(-50,100)/20000</f>
        <v>0.0202</v>
      </c>
      <c r="T7" s="30" t="n">
        <f aca="false">S7+RANDBETWEEN(-50,100)/20000</f>
        <v>0.025</v>
      </c>
      <c r="U7" s="30" t="n">
        <f aca="false">T7+RANDBETWEEN(-50,100)/20000</f>
        <v>0.0249</v>
      </c>
      <c r="V7" s="30" t="n">
        <f aca="false">U7+RANDBETWEEN(-50,100)/20000</f>
        <v>0.02275</v>
      </c>
    </row>
    <row r="8" customFormat="false" ht="12.8" hidden="false" customHeight="false" outlineLevel="1" collapsed="false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customFormat="false" ht="12.8" hidden="false" customHeight="false" outlineLevel="1" collapsed="false">
      <c r="A9" s="27" t="s">
        <v>5</v>
      </c>
      <c r="B9" s="27" t="s">
        <v>37</v>
      </c>
      <c r="D9" s="14" t="n">
        <f aca="false">C2*0.7*C7</f>
        <v>0.021</v>
      </c>
      <c r="E9" s="14" t="n">
        <f aca="false">D2*0.7*D7</f>
        <v>0.0349335</v>
      </c>
      <c r="F9" s="14" t="n">
        <f aca="false">E2*0.7*E7</f>
        <v>0.048641987625</v>
      </c>
      <c r="G9" s="14" t="n">
        <f aca="false">F2*0.7*F7</f>
        <v>0.044639446929</v>
      </c>
      <c r="H9" s="14" t="n">
        <f aca="false">G2*0.7*G7</f>
        <v>0.023166038458332</v>
      </c>
      <c r="I9" s="14" t="n">
        <f aca="false">H2*0.7*H7</f>
        <v>0.0652992709044233</v>
      </c>
      <c r="J9" s="14" t="n">
        <f aca="false">I2*0.7*I7</f>
        <v>0.0911966379470801</v>
      </c>
      <c r="K9" s="14" t="n">
        <f aca="false">J2*0.7*J7</f>
        <v>0.148636785420315</v>
      </c>
      <c r="L9" s="14" t="n">
        <f aca="false">K2*0.7*K7</f>
        <v>0.151011476650912</v>
      </c>
      <c r="M9" s="14" t="n">
        <f aca="false">L2*0.7*L7</f>
        <v>0.199705195320187</v>
      </c>
      <c r="N9" s="14" t="n">
        <f aca="false">M2*0.7*M7</f>
        <v>0.211015187619783</v>
      </c>
      <c r="O9" s="14" t="n">
        <f aca="false">N2*0.7*N7</f>
        <v>0.238950656693951</v>
      </c>
      <c r="P9" s="14" t="n">
        <f aca="false">O2*0.7*O7</f>
        <v>0.27620700038266</v>
      </c>
      <c r="Q9" s="14" t="n">
        <f aca="false">P2*0.7*P7</f>
        <v>0.281178726389548</v>
      </c>
      <c r="R9" s="14" t="n">
        <f aca="false">Q2*0.7*Q7</f>
        <v>0.280954381661046</v>
      </c>
      <c r="S9" s="14" t="n">
        <f aca="false">R2*0.7*R7</f>
        <v>0.32256141184308</v>
      </c>
      <c r="T9" s="14" t="n">
        <f aca="false">S2*0.7*S7</f>
        <v>0.355657285348956</v>
      </c>
      <c r="U9" s="14" t="n">
        <f aca="false">T2*0.7*T7</f>
        <v>0.499152675229847</v>
      </c>
      <c r="V9" s="14" t="n">
        <f aca="false">U2*0.7*U7</f>
        <v>0.536431393626712</v>
      </c>
    </row>
    <row r="10" customFormat="false" ht="12.8" hidden="false" customHeight="false" outlineLevel="1" collapsed="false">
      <c r="A10" s="27" t="s">
        <v>5</v>
      </c>
      <c r="B10" s="27" t="s">
        <v>35</v>
      </c>
      <c r="C10" s="14"/>
      <c r="D10" s="14" t="n">
        <f aca="false">C4*0.7*C7</f>
        <v>0.021</v>
      </c>
      <c r="E10" s="14" t="n">
        <f aca="false">D4*0.7*D7</f>
        <v>0.035410725</v>
      </c>
      <c r="F10" s="14" t="n">
        <f aca="false">E4*0.7*E7</f>
        <v>0.049717875108825</v>
      </c>
      <c r="G10" s="14" t="n">
        <f aca="false">F4*0.7*F7</f>
        <v>0.0461447687833064</v>
      </c>
      <c r="H10" s="14" t="n">
        <f aca="false">G4*0.7*G7</f>
        <v>0.0242224212042313</v>
      </c>
      <c r="I10" s="14" t="n">
        <f aca="false">H4*0.7*H7</f>
        <v>0.0692377182248379</v>
      </c>
      <c r="J10" s="14" t="n">
        <f aca="false">I4*0.7*I7</f>
        <v>0.0985557357222666</v>
      </c>
      <c r="K10" s="14" t="n">
        <f aca="false">J4*0.7*J7</f>
        <v>0.16230742120782</v>
      </c>
      <c r="L10" s="14" t="n">
        <f aca="false">K4*0.7*K7</f>
        <v>0.16583445055274</v>
      </c>
      <c r="M10" s="14" t="n">
        <f aca="false">L4*0.7*L7</f>
        <v>0.22183522514394</v>
      </c>
      <c r="N10" s="14" t="n">
        <f aca="false">M4*0.7*M7</f>
        <v>0.241791059949536</v>
      </c>
      <c r="O10" s="14" t="n">
        <f aca="false">N4*0.7*N7</f>
        <v>0.278948121722846</v>
      </c>
      <c r="P10" s="14" t="n">
        <f aca="false">O4*0.7*O7</f>
        <v>0.321727991715374</v>
      </c>
      <c r="Q10" s="14" t="n">
        <f aca="false">P4*0.7*P7</f>
        <v>0.331870167602751</v>
      </c>
      <c r="R10" s="14" t="n">
        <f aca="false">Q4*0.7*Q7</f>
        <v>0.333096012620156</v>
      </c>
      <c r="S10" s="14" t="n">
        <f aca="false">R4*0.7*R7</f>
        <v>0.37957544778248</v>
      </c>
      <c r="T10" s="14" t="n">
        <f aca="false">S4*0.7*S7</f>
        <v>0.418175324541825</v>
      </c>
      <c r="U10" s="14" t="n">
        <f aca="false">T4*0.7*T7</f>
        <v>0.587726127663726</v>
      </c>
      <c r="V10" s="14" t="n">
        <f aca="false">U4*0.7*U7</f>
        <v>0.63742618326927</v>
      </c>
    </row>
    <row r="11" customFormat="false" ht="12.8" hidden="false" customHeight="false" outlineLevel="1" collapsed="false"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customFormat="false" ht="12.8" hidden="false" customHeight="false" outlineLevel="1" collapsed="false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customFormat="false" ht="12.8" hidden="false" customHeight="false" outlineLevel="1" collapsed="false">
      <c r="A13" s="0" t="s">
        <v>38</v>
      </c>
      <c r="B13" s="0" t="s">
        <v>31</v>
      </c>
      <c r="C13" s="14"/>
      <c r="D13" s="14" t="str">
        <f aca="false">IF((D2-C2)&gt;0,"ja","nein")</f>
        <v>ja</v>
      </c>
      <c r="E13" s="14" t="str">
        <f aca="false">IF((E2-D2)&gt;0,"ja","nein")</f>
        <v>ja</v>
      </c>
      <c r="F13" s="14" t="str">
        <f aca="false">IF((F2-E2)&gt;0,"ja","nein")</f>
        <v>nein</v>
      </c>
      <c r="G13" s="14" t="str">
        <f aca="false">IF((G2-F2)&gt;0,"ja","nein")</f>
        <v>nein</v>
      </c>
      <c r="H13" s="14" t="str">
        <f aca="false">IF((H2-G2)&gt;0,"ja","nein")</f>
        <v>ja</v>
      </c>
      <c r="I13" s="14" t="str">
        <f aca="false">IF((I2-H2)&gt;0,"ja","nein")</f>
        <v>ja</v>
      </c>
      <c r="J13" s="14" t="str">
        <f aca="false">IF((J2-I2)&gt;0,"ja","nein")</f>
        <v>ja</v>
      </c>
      <c r="K13" s="14" t="str">
        <f aca="false">IF((K2-J2)&gt;0,"ja","nein")</f>
        <v>ja</v>
      </c>
      <c r="L13" s="14" t="str">
        <f aca="false">IF((L2-K2)&gt;0,"ja","nein")</f>
        <v>nein</v>
      </c>
      <c r="M13" s="14" t="str">
        <f aca="false">IF((M2-L2)&gt;0,"ja","nein")</f>
        <v>nein</v>
      </c>
      <c r="N13" s="14" t="str">
        <f aca="false">IF((N2-M2)&gt;0,"ja","nein")</f>
        <v>nein</v>
      </c>
      <c r="O13" s="14" t="str">
        <f aca="false">IF((O2-N2)&gt;0,"ja","nein")</f>
        <v>ja</v>
      </c>
      <c r="P13" s="14" t="str">
        <f aca="false">IF((P2-O2)&gt;0,"ja","nein")</f>
        <v>ja</v>
      </c>
      <c r="Q13" s="14" t="str">
        <f aca="false">IF((Q2-P2)&gt;0,"ja","nein")</f>
        <v>ja</v>
      </c>
      <c r="R13" s="14" t="str">
        <f aca="false">IF((R2-Q2)&gt;0,"ja","nein")</f>
        <v>ja</v>
      </c>
      <c r="S13" s="14" t="str">
        <f aca="false">IF((S2-R2)&gt;0,"ja","nein")</f>
        <v>ja</v>
      </c>
      <c r="T13" s="14" t="str">
        <f aca="false">IF((T2-S2)&gt;0,"ja","nein")</f>
        <v>ja</v>
      </c>
      <c r="U13" s="14" t="str">
        <f aca="false">IF((U2-T2)&gt;0,"ja","nein")</f>
        <v>ja</v>
      </c>
      <c r="V13" s="14" t="str">
        <f aca="false">IF((V2-U2)&gt;0,"ja","nein")</f>
        <v>ja</v>
      </c>
    </row>
    <row r="14" customFormat="false" ht="12.8" hidden="false" customHeight="false" outlineLevel="1" collapsed="false">
      <c r="A14" s="0" t="s">
        <v>38</v>
      </c>
      <c r="B14" s="0" t="s">
        <v>35</v>
      </c>
      <c r="C14" s="14"/>
      <c r="D14" s="14" t="str">
        <f aca="false">IF((D4-C4)&gt;0,"ja","nein")</f>
        <v>ja</v>
      </c>
      <c r="E14" s="14" t="str">
        <f aca="false">IF((E4-D4)&gt;0,"ja","nein")</f>
        <v>ja</v>
      </c>
      <c r="F14" s="14" t="str">
        <f aca="false">IF((F4-E4)&gt;0,"ja","nein")</f>
        <v>nein</v>
      </c>
      <c r="G14" s="14" t="str">
        <f aca="false">IF((G4-F4)&gt;0,"ja","nein")</f>
        <v>nein</v>
      </c>
      <c r="H14" s="14" t="str">
        <f aca="false">IF((H4-G4)&gt;0,"ja","nein")</f>
        <v>ja</v>
      </c>
      <c r="I14" s="14" t="str">
        <f aca="false">IF((I4-H4)&gt;0,"ja","nein")</f>
        <v>ja</v>
      </c>
      <c r="J14" s="14" t="str">
        <f aca="false">IF((J4-I4)&gt;0,"ja","nein")</f>
        <v>ja</v>
      </c>
      <c r="K14" s="14" t="str">
        <f aca="false">IF((K4-J4)&gt;0,"ja","nein")</f>
        <v>ja</v>
      </c>
      <c r="L14" s="14" t="str">
        <f aca="false">IF((L4-K4)&gt;0,"ja","nein")</f>
        <v>nein</v>
      </c>
      <c r="M14" s="14" t="str">
        <f aca="false">IF((M4-L4)&gt;0,"ja","nein")</f>
        <v>nein</v>
      </c>
      <c r="N14" s="14" t="str">
        <f aca="false">IF((N4-M4)&gt;0,"ja","nein")</f>
        <v>nein</v>
      </c>
      <c r="O14" s="14" t="str">
        <f aca="false">IF((O4-N4)&gt;0,"ja","nein")</f>
        <v>ja</v>
      </c>
      <c r="P14" s="14" t="str">
        <f aca="false">IF((P4-O4)&gt;0,"ja","nein")</f>
        <v>ja</v>
      </c>
      <c r="Q14" s="14" t="str">
        <f aca="false">IF((Q4-P4)&gt;0,"ja","nein")</f>
        <v>ja</v>
      </c>
      <c r="R14" s="14" t="str">
        <f aca="false">IF((R4-Q4)&gt;0,"ja","nein")</f>
        <v>ja</v>
      </c>
      <c r="S14" s="14" t="str">
        <f aca="false">IF((S4-R4)&gt;0,"ja","nein")</f>
        <v>ja</v>
      </c>
      <c r="T14" s="14" t="str">
        <f aca="false">IF((T4-S4)&gt;0,"ja","nein")</f>
        <v>ja</v>
      </c>
      <c r="U14" s="14" t="str">
        <f aca="false">IF((U4-T4)&gt;0,"ja","nein")</f>
        <v>ja</v>
      </c>
      <c r="V14" s="14" t="str">
        <f aca="false">IF((V4-U4)&gt;0,"ja","nein")</f>
        <v>ja</v>
      </c>
    </row>
    <row r="15" customFormat="false" ht="12.8" hidden="false" customHeight="false" outlineLevel="1" collapsed="false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customFormat="false" ht="12.8" hidden="false" customHeight="false" outlineLevel="1" collapsed="false">
      <c r="A16" s="0" t="s">
        <v>39</v>
      </c>
      <c r="B16" s="0" t="s">
        <v>31</v>
      </c>
      <c r="C16" s="14"/>
      <c r="D16" s="14" t="str">
        <f aca="false">IF(AND(D13="ja",D9&gt;C3),"ja",IF(D13="nein","","nein"))</f>
        <v>nein</v>
      </c>
      <c r="E16" s="14" t="str">
        <f aca="false">IF(AND(E13="ja",E9&gt;D3),"ja",IF(E13="nein","","nein"))</f>
        <v>nein</v>
      </c>
      <c r="F16" s="14" t="str">
        <f aca="false">IF(AND(F13="ja",F9&gt;E3),"ja",IF(F13="nein","","nein"))</f>
        <v/>
      </c>
      <c r="G16" s="14" t="str">
        <f aca="false">IF(AND(G13="ja",G9&gt;F3),"ja",IF(G13="nein","","nein"))</f>
        <v/>
      </c>
      <c r="H16" s="14" t="str">
        <f aca="false">IF(AND(H13="ja",H9&gt;G3),"ja",IF(H13="nein","","nein"))</f>
        <v>nein</v>
      </c>
      <c r="I16" s="14" t="str">
        <f aca="false">IF(AND(I13="ja",I9&gt;H3),"ja",IF(I13="nein","","nein"))</f>
        <v>nein</v>
      </c>
      <c r="J16" s="14" t="str">
        <f aca="false">IF(AND(J13="ja",J9&gt;I3),"ja",IF(J13="nein","","nein"))</f>
        <v>nein</v>
      </c>
      <c r="K16" s="14" t="str">
        <f aca="false">IF(AND(K13="ja",K9&gt;J3),"ja",IF(K13="nein","","nein"))</f>
        <v>nein</v>
      </c>
      <c r="L16" s="14" t="str">
        <f aca="false">IF(AND(L13="ja",L9&gt;K3),"ja",IF(L13="nein","","nein"))</f>
        <v/>
      </c>
      <c r="M16" s="14" t="str">
        <f aca="false">IF(AND(M13="ja",M9&gt;L3),"ja",IF(M13="nein","","nein"))</f>
        <v/>
      </c>
      <c r="N16" s="14" t="str">
        <f aca="false">IF(AND(N13="ja",N9&gt;M3),"ja",IF(N13="nein","","nein"))</f>
        <v/>
      </c>
      <c r="O16" s="14" t="str">
        <f aca="false">IF(AND(O13="ja",O9&gt;N3),"ja",IF(O13="nein","","nein"))</f>
        <v>ja</v>
      </c>
      <c r="P16" s="14" t="str">
        <f aca="false">IF(AND(P13="ja",P9&gt;O3),"ja",IF(P13="nein","","nein"))</f>
        <v>ja</v>
      </c>
      <c r="Q16" s="14" t="str">
        <f aca="false">IF(AND(Q13="ja",Q9&gt;P3),"ja",IF(Q13="nein","","nein"))</f>
        <v>nein</v>
      </c>
      <c r="R16" s="14" t="str">
        <f aca="false">IF(AND(R13="ja",R9&gt;Q3),"ja",IF(R13="nein","","nein"))</f>
        <v>nein</v>
      </c>
      <c r="S16" s="14" t="str">
        <f aca="false">IF(AND(S13="ja",S9&gt;R3),"ja",IF(S13="nein","","nein"))</f>
        <v>nein</v>
      </c>
      <c r="T16" s="14" t="str">
        <f aca="false">IF(AND(T13="ja",T9&gt;S3),"ja",IF(T13="nein","","nein"))</f>
        <v>nein</v>
      </c>
      <c r="U16" s="14" t="str">
        <f aca="false">IF(AND(U13="ja",U9&gt;T3),"ja",IF(U13="nein","","nein"))</f>
        <v>nein</v>
      </c>
      <c r="V16" s="14" t="str">
        <f aca="false">IF(AND(V13="ja",V9&gt;U3),"ja",IF(V13="nein","","nein"))</f>
        <v>nein</v>
      </c>
    </row>
    <row r="17" customFormat="false" ht="12.8" hidden="false" customHeight="false" outlineLevel="1" collapsed="false">
      <c r="A17" s="0" t="s">
        <v>39</v>
      </c>
      <c r="B17" s="0" t="s">
        <v>35</v>
      </c>
      <c r="C17" s="14"/>
      <c r="D17" s="14" t="str">
        <f aca="false">IF(AND(D14="ja",D10&gt;0),"ja",IF(D14="nein","","nein"))</f>
        <v>ja</v>
      </c>
      <c r="E17" s="14" t="str">
        <f aca="false">IF(AND(E14="ja",E10&gt;0),"ja",IF(E14="nein","","nein"))</f>
        <v>ja</v>
      </c>
      <c r="F17" s="14" t="str">
        <f aca="false">IF(AND(F14="ja",F10&gt;0),"ja",IF(F14="nein","","nein"))</f>
        <v/>
      </c>
      <c r="G17" s="14" t="str">
        <f aca="false">IF(AND(G14="ja",G10&gt;0),"ja",IF(G14="nein","","nein"))</f>
        <v/>
      </c>
      <c r="H17" s="14" t="str">
        <f aca="false">IF(AND(H14="ja",H10&gt;0),"ja",IF(H14="nein","","nein"))</f>
        <v>ja</v>
      </c>
      <c r="I17" s="14" t="str">
        <f aca="false">IF(AND(I14="ja",I10&gt;0),"ja",IF(I14="nein","","nein"))</f>
        <v>ja</v>
      </c>
      <c r="J17" s="14" t="str">
        <f aca="false">IF(AND(J14="ja",J10&gt;0),"ja",IF(J14="nein","","nein"))</f>
        <v>ja</v>
      </c>
      <c r="K17" s="14" t="str">
        <f aca="false">IF(AND(K14="ja",K10&gt;0),"ja",IF(K14="nein","","nein"))</f>
        <v>ja</v>
      </c>
      <c r="L17" s="14" t="str">
        <f aca="false">IF(AND(L14="ja",L10&gt;0),"ja",IF(L14="nein","","nein"))</f>
        <v/>
      </c>
      <c r="M17" s="14" t="str">
        <f aca="false">IF(AND(M14="ja",M10&gt;0),"ja",IF(M14="nein","","nein"))</f>
        <v/>
      </c>
      <c r="N17" s="14" t="str">
        <f aca="false">IF(AND(N14="ja",N10&gt;0),"ja",IF(N14="nein","","nein"))</f>
        <v/>
      </c>
      <c r="O17" s="14" t="str">
        <f aca="false">IF(AND(O14="ja",O10&gt;0),"ja",IF(O14="nein","","nein"))</f>
        <v>ja</v>
      </c>
      <c r="P17" s="14" t="str">
        <f aca="false">IF(AND(P14="ja",P10&gt;0),"ja",IF(P14="nein","","nein"))</f>
        <v>ja</v>
      </c>
      <c r="Q17" s="14" t="str">
        <f aca="false">IF(AND(Q14="ja",Q10&gt;0),"ja",IF(Q14="nein","","nein"))</f>
        <v>ja</v>
      </c>
      <c r="R17" s="14" t="str">
        <f aca="false">IF(AND(R14="ja",R10&gt;0),"ja",IF(R14="nein","","nein"))</f>
        <v>ja</v>
      </c>
      <c r="S17" s="14" t="str">
        <f aca="false">IF(AND(S14="ja",S10&gt;0),"ja",IF(S14="nein","","nein"))</f>
        <v>ja</v>
      </c>
      <c r="T17" s="14" t="str">
        <f aca="false">IF(AND(T14="ja",T10&gt;0),"ja",IF(T14="nein","","nein"))</f>
        <v>ja</v>
      </c>
      <c r="U17" s="14" t="str">
        <f aca="false">IF(AND(U14="ja",U10&gt;0),"ja",IF(U14="nein","","nein"))</f>
        <v>ja</v>
      </c>
      <c r="V17" s="14" t="str">
        <f aca="false">IF(AND(V14="ja",V10&gt;0),"ja",IF(V14="nein","","nein"))</f>
        <v>ja</v>
      </c>
    </row>
    <row r="19" customFormat="false" ht="12.8" hidden="false" customHeight="false" outlineLevel="1" collapsed="false">
      <c r="A19" s="0" t="s">
        <v>40</v>
      </c>
      <c r="B19" s="0" t="s">
        <v>31</v>
      </c>
      <c r="D19" s="14" t="str">
        <f aca="false">IF(AND(D16="ja",(C3+D2-C2)&gt;D9),"ja",IF(D16="ja","nein",""))</f>
        <v/>
      </c>
      <c r="E19" s="14" t="str">
        <f aca="false">IF(AND(E16="ja",(D3+E2-D2)&gt;E9),"ja",IF(E16="ja","nein",""))</f>
        <v/>
      </c>
      <c r="F19" s="14" t="str">
        <f aca="false">IF(AND(F16="ja",(E3+F2-E2)&gt;F9),"ja",IF(F16="ja","nein",""))</f>
        <v/>
      </c>
      <c r="G19" s="14" t="str">
        <f aca="false">IF(AND(G16="ja",(F3+G2-F2)&gt;G9),"ja",IF(G16="ja","nein",""))</f>
        <v/>
      </c>
      <c r="H19" s="14" t="str">
        <f aca="false">IF(AND(H16="ja",(G3+H2-G2)&gt;H9),"ja",IF(H16="ja","nein",""))</f>
        <v/>
      </c>
      <c r="I19" s="14" t="str">
        <f aca="false">IF(AND(I16="ja",(H3+I2-H2)&gt;I9),"ja",IF(I16="ja","nein",""))</f>
        <v/>
      </c>
      <c r="J19" s="14" t="str">
        <f aca="false">IF(AND(J16="ja",(I3+J2-I2)&gt;J9),"ja",IF(J16="ja","nein",""))</f>
        <v/>
      </c>
      <c r="K19" s="14" t="str">
        <f aca="false">IF(AND(K16="ja",(J3+K2-J2)&gt;K9),"ja",IF(K16="ja","nein",""))</f>
        <v/>
      </c>
      <c r="L19" s="14" t="str">
        <f aca="false">IF(AND(L16="ja",(K3+L2-K2)&gt;L9),"ja",IF(L16="ja","nein",""))</f>
        <v/>
      </c>
      <c r="M19" s="14" t="str">
        <f aca="false">IF(AND(M16="ja",(L3+M2-L2)&gt;M9),"ja",IF(M16="ja","nein",""))</f>
        <v/>
      </c>
      <c r="N19" s="14" t="str">
        <f aca="false">IF(AND(N16="ja",(M3+N2-M2)&gt;N9),"ja",IF(N16="ja","nein",""))</f>
        <v/>
      </c>
      <c r="O19" s="14" t="str">
        <f aca="false">IF(AND(O16="ja",(N3+O2-N2)&gt;O9),"ja",IF(O16="ja","nein",""))</f>
        <v>ja</v>
      </c>
      <c r="P19" s="14" t="str">
        <f aca="false">IF(AND(P16="ja",(O3+P2-O2)&gt;P9),"ja",IF(P16="ja","nein",""))</f>
        <v>ja</v>
      </c>
      <c r="Q19" s="14" t="str">
        <f aca="false">IF(AND(Q16="ja",(P3+Q2-P2)&gt;Q9),"ja",IF(Q16="ja","nein",""))</f>
        <v/>
      </c>
      <c r="R19" s="14" t="str">
        <f aca="false">IF(AND(R16="ja",(Q3+R2-Q2)&gt;R9),"ja",IF(R16="ja","nein",""))</f>
        <v/>
      </c>
      <c r="S19" s="14" t="str">
        <f aca="false">IF(AND(S16="ja",(R3+S2-R2)&gt;S9),"ja",IF(S16="ja","nein",""))</f>
        <v/>
      </c>
      <c r="T19" s="14" t="str">
        <f aca="false">IF(AND(T16="ja",(S3+T2-S2)&gt;T9),"ja",IF(T16="ja","nein",""))</f>
        <v/>
      </c>
      <c r="U19" s="14" t="str">
        <f aca="false">IF(AND(U16="ja",(T3+U2-T2)&gt;U9),"ja",IF(U16="ja","nein",""))</f>
        <v/>
      </c>
      <c r="V19" s="14" t="str">
        <f aca="false">IF(AND(V16="ja",(U3+V2-U2)&gt;V9),"ja",IF(V16="ja","nein",""))</f>
        <v/>
      </c>
    </row>
    <row r="20" customFormat="false" ht="12.8" hidden="false" customHeight="false" outlineLevel="1" collapsed="false">
      <c r="A20" s="0" t="s">
        <v>40</v>
      </c>
      <c r="B20" s="0" t="s">
        <v>35</v>
      </c>
      <c r="D20" s="14" t="str">
        <f aca="false">IF(AND(D17="ja",(D4-C4)&gt;D10),"ja",IF(D17="ja","nein",""))</f>
        <v>ja</v>
      </c>
      <c r="E20" s="14" t="str">
        <f aca="false">IF(AND(E17="ja",(E4-D4)&gt;E10),"ja",IF(E17="ja","nein",""))</f>
        <v>ja</v>
      </c>
      <c r="F20" s="14" t="str">
        <f aca="false">IF(AND(F17="ja",(F4-E4)&gt;F10),"ja",IF(F17="ja","nein",""))</f>
        <v/>
      </c>
      <c r="G20" s="14" t="str">
        <f aca="false">IF(AND(G17="ja",(G4-F4)&gt;G10),"ja",IF(G17="ja","nein",""))</f>
        <v/>
      </c>
      <c r="H20" s="14" t="str">
        <f aca="false">IF(AND(H17="ja",(H4-G4)&gt;H10),"ja",IF(H17="ja","nein",""))</f>
        <v>ja</v>
      </c>
      <c r="I20" s="14" t="str">
        <f aca="false">IF(AND(I17="ja",(I4-H4)&gt;I10),"ja",IF(I17="ja","nein",""))</f>
        <v>ja</v>
      </c>
      <c r="J20" s="14" t="str">
        <f aca="false">IF(AND(J17="ja",(J4-I4)&gt;J10),"ja",IF(J17="ja","nein",""))</f>
        <v>ja</v>
      </c>
      <c r="K20" s="14" t="str">
        <f aca="false">IF(AND(K17="ja",(K4-J4)&gt;K10),"ja",IF(K17="ja","nein",""))</f>
        <v>ja</v>
      </c>
      <c r="L20" s="14" t="str">
        <f aca="false">IF(AND(L17="ja",(L4-K4)&gt;L10),"ja",IF(L17="ja","nein",""))</f>
        <v/>
      </c>
      <c r="M20" s="14" t="str">
        <f aca="false">IF(AND(M17="ja",(M4-L4)&gt;M10),"ja",IF(M17="ja","nein",""))</f>
        <v/>
      </c>
      <c r="N20" s="14" t="str">
        <f aca="false">IF(AND(N17="ja",(N4-M4)&gt;N10),"ja",IF(N17="ja","nein",""))</f>
        <v/>
      </c>
      <c r="O20" s="14" t="str">
        <f aca="false">IF(AND(O17="ja",(O4-N4)&gt;O10),"ja",IF(O17="ja","nein",""))</f>
        <v>ja</v>
      </c>
      <c r="P20" s="14" t="str">
        <f aca="false">IF(AND(P17="ja",(P4-O4)&gt;P10),"ja",IF(P17="ja","nein",""))</f>
        <v>ja</v>
      </c>
      <c r="Q20" s="14" t="str">
        <f aca="false">IF(AND(Q17="ja",(Q4-P4)&gt;Q10),"ja",IF(Q17="ja","nein",""))</f>
        <v>ja</v>
      </c>
      <c r="R20" s="14" t="str">
        <f aca="false">IF(AND(R17="ja",(R4-Q4)&gt;R10),"ja",IF(R17="ja","nein",""))</f>
        <v>ja</v>
      </c>
      <c r="S20" s="14" t="str">
        <f aca="false">IF(AND(S17="ja",(S4-R4)&gt;S10),"ja",IF(S17="ja","nein",""))</f>
        <v>ja</v>
      </c>
      <c r="T20" s="14" t="str">
        <f aca="false">IF(AND(T17="ja",(T4-S4)&gt;T10),"ja",IF(T17="ja","nein",""))</f>
        <v>ja</v>
      </c>
      <c r="U20" s="14" t="str">
        <f aca="false">IF(AND(U17="ja",(U4-T4)&gt;U10),"ja",IF(U17="ja","nein",""))</f>
        <v>ja</v>
      </c>
      <c r="V20" s="14" t="str">
        <f aca="false">IF(AND(V17="ja",(V4-U4)&gt;V10),"ja",IF(V17="ja","nein",""))</f>
        <v>ja</v>
      </c>
      <c r="W20" s="26" t="s">
        <v>41</v>
      </c>
      <c r="X20" s="26"/>
      <c r="Y20" s="26"/>
    </row>
    <row r="21" customFormat="false" ht="12.8" hidden="false" customHeight="false" outlineLevel="0" collapsed="false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37" t="s">
        <v>42</v>
      </c>
      <c r="X21" s="38" t="s">
        <v>43</v>
      </c>
    </row>
    <row r="22" customFormat="false" ht="25.25" hidden="false" customHeight="false" outlineLevel="0" collapsed="false">
      <c r="W22" s="39" t="s">
        <v>44</v>
      </c>
      <c r="X22" s="40" t="s">
        <v>45</v>
      </c>
      <c r="Y22" s="41" t="s">
        <v>46</v>
      </c>
    </row>
    <row r="23" customFormat="false" ht="12.8" hidden="false" customHeight="false" outlineLevel="0" collapsed="false">
      <c r="A23" s="1" t="s">
        <v>47</v>
      </c>
      <c r="B23" s="0" t="s">
        <v>31</v>
      </c>
      <c r="D23" s="14" t="str">
        <f aca="false">IF(D19="ja",MIN(D2-C2,D9-C3),"")</f>
        <v/>
      </c>
      <c r="E23" s="14" t="str">
        <f aca="false">IF(E19="ja",MIN(E2-D2,E9-D3),"")</f>
        <v/>
      </c>
      <c r="F23" s="14" t="str">
        <f aca="false">IF(F19="ja",MIN(F2-E2,F9-E3),"")</f>
        <v/>
      </c>
      <c r="G23" s="14" t="str">
        <f aca="false">IF(G19="ja",MIN(G2-F2,G9-F3),"")</f>
        <v/>
      </c>
      <c r="H23" s="14" t="str">
        <f aca="false">IF(H19="ja",MIN(H2-G2,H9-G3),"")</f>
        <v/>
      </c>
      <c r="I23" s="14" t="str">
        <f aca="false">IF(I19="ja",MIN(I2-H2,I9-H3),"")</f>
        <v/>
      </c>
      <c r="J23" s="14" t="str">
        <f aca="false">IF(J19="ja",MIN(J2-I2,J9-I3),"")</f>
        <v/>
      </c>
      <c r="K23" s="14" t="str">
        <f aca="false">IF(K19="ja",MIN(K2-J2,K9-J3),"")</f>
        <v/>
      </c>
      <c r="L23" s="14" t="str">
        <f aca="false">IF(L19="ja",MIN(L2-K2,L9-K3),"")</f>
        <v/>
      </c>
      <c r="M23" s="14" t="str">
        <f aca="false">IF(M19="ja",MIN(M2-L2,M9-L3),"")</f>
        <v/>
      </c>
      <c r="N23" s="14" t="str">
        <f aca="false">IF(N19="ja",MIN(N2-M2,N9-M3),"")</f>
        <v/>
      </c>
      <c r="O23" s="14" t="n">
        <f aca="false">IF(O19="ja",MIN(O2-N2,O9-N3),"")</f>
        <v>0.159749245791084</v>
      </c>
      <c r="P23" s="14" t="n">
        <f aca="false">IF(P19="ja",MIN(P2-O2,P9-O3),"")</f>
        <v>0.0243465137115415</v>
      </c>
      <c r="Q23" s="14" t="str">
        <f aca="false">IF(Q19="ja",MIN(Q2-P2,Q9-P3),"")</f>
        <v/>
      </c>
      <c r="R23" s="14" t="str">
        <f aca="false">IF(R19="ja",MIN(R2-Q2,R9-Q3),"")</f>
        <v/>
      </c>
      <c r="S23" s="14" t="str">
        <f aca="false">IF(S19="ja",MIN(S2-R2,S9-R3),"")</f>
        <v/>
      </c>
      <c r="T23" s="14" t="str">
        <f aca="false">IF(T19="ja",MIN(T2-S2,T9-S3),"")</f>
        <v/>
      </c>
      <c r="U23" s="14" t="str">
        <f aca="false">IF(U19="ja",MIN(U2-T2,U9-T3),"")</f>
        <v/>
      </c>
      <c r="V23" s="14"/>
      <c r="W23" s="42" t="n">
        <f aca="false">SUM(D23:U23)</f>
        <v>0.184095759502625</v>
      </c>
      <c r="X23" s="43" t="n">
        <f aca="false">V2-C2</f>
        <v>18.3923156675263</v>
      </c>
      <c r="Y23" s="44" t="n">
        <f aca="false">X23-W23</f>
        <v>18.2082199080236</v>
      </c>
    </row>
    <row r="24" customFormat="false" ht="12.8" hidden="false" customHeight="false" outlineLevel="0" collapsed="false">
      <c r="A24" s="1" t="s">
        <v>47</v>
      </c>
      <c r="B24" s="0" t="s">
        <v>35</v>
      </c>
      <c r="D24" s="14" t="n">
        <f aca="false">IF(D20="ja",MIN(D4-C4,D10),"")</f>
        <v>0.021</v>
      </c>
      <c r="E24" s="14" t="n">
        <f aca="false">IF(E20="ja",MIN(E4-D4,E10),"")</f>
        <v>0.035410725</v>
      </c>
      <c r="F24" s="14" t="str">
        <f aca="false">IF(F20="ja",MIN(F4-E4,F10),"")</f>
        <v/>
      </c>
      <c r="G24" s="14" t="str">
        <f aca="false">IF(G20="ja",MIN(G4-F4,G10),"")</f>
        <v/>
      </c>
      <c r="H24" s="14" t="n">
        <f aca="false">IF(H20="ja",MIN(H4-G4,H10),"")</f>
        <v>0.0242224212042313</v>
      </c>
      <c r="I24" s="14" t="n">
        <f aca="false">IF(I20="ja",MIN(I4-H4,I10),"")</f>
        <v>0.0692377182248379</v>
      </c>
      <c r="J24" s="14" t="n">
        <f aca="false">IF(J20="ja",MIN(J4-I4,J10),"")</f>
        <v>0.0985557357222666</v>
      </c>
      <c r="K24" s="14" t="n">
        <f aca="false">IF(K20="ja",MIN(K4-J4,K10),"")</f>
        <v>0.16230742120782</v>
      </c>
      <c r="L24" s="14" t="str">
        <f aca="false">IF(L20="ja",MIN(L4-K4,L10),"")</f>
        <v/>
      </c>
      <c r="M24" s="14" t="str">
        <f aca="false">IF(M20="ja",MIN(M4-L4,M10),"")</f>
        <v/>
      </c>
      <c r="N24" s="14" t="str">
        <f aca="false">IF(N20="ja",MIN(N4-M4,N10),"")</f>
        <v/>
      </c>
      <c r="O24" s="14" t="n">
        <f aca="false">IF(O20="ja",MIN(O4-N4,O10),"")</f>
        <v>0.278948121722846</v>
      </c>
      <c r="P24" s="14" t="n">
        <f aca="false">IF(P20="ja",MIN(P4-O4,P10),"")</f>
        <v>0.321727991715374</v>
      </c>
      <c r="Q24" s="14" t="n">
        <f aca="false">IF(Q20="ja",MIN(Q4-P4,Q10),"")</f>
        <v>0.331870167602751</v>
      </c>
      <c r="R24" s="14" t="n">
        <f aca="false">IF(R20="ja",MIN(R4-Q4,R10),"")</f>
        <v>0.333096012620156</v>
      </c>
      <c r="S24" s="14" t="n">
        <f aca="false">IF(S20="ja",MIN(S4-R4,S10),"")</f>
        <v>0.37957544778248</v>
      </c>
      <c r="T24" s="14" t="n">
        <f aca="false">IF(T20="ja",MIN(T4-S4,T10),"")</f>
        <v>0.418175324541825</v>
      </c>
      <c r="U24" s="14" t="n">
        <f aca="false">IF(U20="ja",MIN(U4-T4,U10),"")</f>
        <v>0.587726127663726</v>
      </c>
      <c r="V24" s="14"/>
      <c r="W24" s="42" t="n">
        <f aca="false">SUM(D24:U24)</f>
        <v>3.06185321500831</v>
      </c>
      <c r="X24" s="43" t="n">
        <f aca="false">V4-C4</f>
        <v>24.9881899588498</v>
      </c>
      <c r="Y24" s="44" t="n">
        <f aca="false">X24-W24</f>
        <v>21.9263367438415</v>
      </c>
    </row>
    <row r="25" customFormat="false" ht="12.8" hidden="false" customHeight="false" outlineLevel="0" collapsed="false">
      <c r="A25" s="1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42"/>
      <c r="X25" s="43"/>
      <c r="Y25" s="44"/>
    </row>
    <row r="26" customFormat="false" ht="23.95" hidden="false" customHeight="false" outlineLevel="0" collapsed="false">
      <c r="W26" s="45" t="s">
        <v>48</v>
      </c>
      <c r="X26" s="46" t="s">
        <v>49</v>
      </c>
      <c r="Y26" s="47" t="s">
        <v>46</v>
      </c>
    </row>
    <row r="27" customFormat="false" ht="12.8" hidden="false" customHeight="false" outlineLevel="0" collapsed="false">
      <c r="A27" s="1" t="s">
        <v>50</v>
      </c>
      <c r="B27" s="0" t="s">
        <v>31</v>
      </c>
      <c r="C27" s="48" t="n">
        <v>2000</v>
      </c>
      <c r="D27" s="49" t="n">
        <f aca="false">C27+(C27*(0.3*C3+0.7*C3*(1-$A$1))/D2)</f>
        <v>2021.78719567178</v>
      </c>
      <c r="E27" s="49" t="n">
        <f aca="false">D27+(D27*(0.3*D3+0.7*D3*(1-$A$1))/E2)</f>
        <v>2036.79500587817</v>
      </c>
      <c r="F27" s="49" t="n">
        <f aca="false">E27+(E27*(0.3*E3+0.7*E3*(1-$A$1))/F2)</f>
        <v>2053.74164531757</v>
      </c>
      <c r="G27" s="49" t="n">
        <f aca="false">F27+(F27*(0.3*F3+0.7*F3*(1-$A$1))/G2)</f>
        <v>2063.34724067843</v>
      </c>
      <c r="H27" s="49" t="n">
        <f aca="false">G27+(G27*(0.3*G3+0.7*G3*(1-$A$1))/H2)</f>
        <v>2087.66655581466</v>
      </c>
      <c r="I27" s="49" t="n">
        <f aca="false">H27+(H27*(0.3*H3+0.7*H3*(1-$A$1))/I2)</f>
        <v>2120.70008516737</v>
      </c>
      <c r="J27" s="49" t="n">
        <f aca="false">I27+(I27*(0.3*I3+0.7*I3*(1-$A$1))/J2)</f>
        <v>2144.84728378085</v>
      </c>
      <c r="K27" s="49" t="n">
        <f aca="false">J27+(J27*(0.3*J3+0.7*J3*(1-$A$1))/K2)</f>
        <v>2174.45242520942</v>
      </c>
      <c r="L27" s="49" t="n">
        <f aca="false">K27+(K27*(0.3*K3+0.7*K3*(1-$A$1))/L2)</f>
        <v>2183.72839969705</v>
      </c>
      <c r="M27" s="49" t="n">
        <f aca="false">L27+(L27*(0.3*L3+0.7*L3*(1-$A$1))/M2)</f>
        <v>2213.67348800209</v>
      </c>
      <c r="N27" s="49" t="n">
        <f aca="false">M27+(M27*(0.3*M3+0.7*M3*(1-$A$1))/N2)</f>
        <v>2240.96266086796</v>
      </c>
      <c r="O27" s="49" t="n">
        <f aca="false">N27+(N27*(0.3*N3+0.7*N3*(1-$A$1))/O2)</f>
        <v>2249.47620486354</v>
      </c>
      <c r="P27" s="49" t="n">
        <f aca="false">O27+(O27*(0.3*O3+0.7*O3*(1-$A$1))/P2)</f>
        <v>2276.17160960908</v>
      </c>
      <c r="Q27" s="49" t="n">
        <f aca="false">P27+(P27*(0.3*P3+0.7*P3*(1-$A$1))/Q2)</f>
        <v>2309.35221801413</v>
      </c>
      <c r="R27" s="49" t="n">
        <f aca="false">Q27+(Q27*(0.3*Q3+0.7*Q3*(1-$A$1))/R2)</f>
        <v>2333.42407663866</v>
      </c>
      <c r="S27" s="49" t="n">
        <f aca="false">R27+(R27*(0.3*R3+0.7*R3*(1-$A$1))/S2)</f>
        <v>2366.13669197939</v>
      </c>
      <c r="T27" s="49" t="n">
        <f aca="false">S27+(S27*(0.3*S3+0.7*S3*(1-$A$1))/T2)</f>
        <v>2399.74668301502</v>
      </c>
      <c r="U27" s="49" t="n">
        <f aca="false">T27+(T27*(0.3*T3+0.7*T3*(1-$A$1))/U2)</f>
        <v>2435.57163164338</v>
      </c>
      <c r="V27" s="49" t="n">
        <f aca="false">U27</f>
        <v>2435.57163164338</v>
      </c>
      <c r="W27" s="42" t="n">
        <f aca="false">$A$1*W23</f>
        <v>0.0511786211417298</v>
      </c>
      <c r="X27" s="43" t="n">
        <f aca="false">$A$1*X23</f>
        <v>5.1130637555723</v>
      </c>
      <c r="Y27" s="44" t="n">
        <f aca="false">$A$1*Y23</f>
        <v>5.06188513443057</v>
      </c>
    </row>
    <row r="28" customFormat="false" ht="12.8" hidden="false" customHeight="false" outlineLevel="0" collapsed="false">
      <c r="A28" s="1" t="s">
        <v>51</v>
      </c>
      <c r="B28" s="0" t="s">
        <v>31</v>
      </c>
      <c r="C28" s="49" t="n">
        <f aca="false">C27</f>
        <v>2000</v>
      </c>
      <c r="D28" s="50" t="n">
        <f aca="false">C28+(C28*C3*(1-$A$1))/D2</f>
        <v>2019.5311091073</v>
      </c>
      <c r="E28" s="50" t="n">
        <f aca="false">D28+(D28*D3*(1-$A$1))/E2</f>
        <v>2032.96983224809</v>
      </c>
      <c r="F28" s="50" t="n">
        <f aca="false">E28+(E28*E3*(1-$A$1))/F2</f>
        <v>2048.13309897209</v>
      </c>
      <c r="G28" s="50" t="n">
        <f aca="false">F28+(F28*F3*(1-$A$1))/G2</f>
        <v>2056.72050952643</v>
      </c>
      <c r="H28" s="50" t="n">
        <f aca="false">G28+(G28*G3*(1-$A$1))/H2</f>
        <v>2078.4515174466</v>
      </c>
      <c r="I28" s="50" t="n">
        <f aca="false">H28+(H28*H3*(1-$A$1))/I2</f>
        <v>2107.93367846028</v>
      </c>
      <c r="J28" s="50" t="n">
        <f aca="false">I28+(I28*I3*(1-$A$1))/J2</f>
        <v>2129.45009857124</v>
      </c>
      <c r="K28" s="50" t="n">
        <f aca="false">J28+(J28*J3*(1-$A$1))/K2</f>
        <v>2155.79907836847</v>
      </c>
      <c r="L28" s="50" t="n">
        <f aca="false">K28+(K28*K3*(1-$A$1))/L2</f>
        <v>2164.04318289486</v>
      </c>
      <c r="M28" s="50" t="n">
        <f aca="false">L28+(L28*L3*(1-$A$1))/M2</f>
        <v>2190.64543904781</v>
      </c>
      <c r="N28" s="50" t="n">
        <f aca="false">M28+(M28*M3*(1-$A$1))/N2</f>
        <v>2214.85430650178</v>
      </c>
      <c r="O28" s="50" t="n">
        <f aca="false">N28+(N28*N3*(1-$A$1))/O2</f>
        <v>2222.39734805505</v>
      </c>
      <c r="P28" s="50" t="n">
        <f aca="false">O28+(O28*O3*(1-$A$1))/P2</f>
        <v>2246.04033752405</v>
      </c>
      <c r="Q28" s="50" t="n">
        <f aca="false">P28+(P28*P3*(1-$A$1))/Q2</f>
        <v>2275.39130808861</v>
      </c>
      <c r="R28" s="50" t="n">
        <f aca="false">Q28+(Q28*Q3*(1-$A$1))/R2</f>
        <v>2296.65316129534</v>
      </c>
      <c r="S28" s="50" t="n">
        <f aca="false">R28+(R28*R3*(1-$A$1))/S2</f>
        <v>2325.51623496732</v>
      </c>
      <c r="T28" s="50" t="n">
        <f aca="false">S28+(S28*S3*(1-$A$1))/T2</f>
        <v>2355.12862864715</v>
      </c>
      <c r="U28" s="50" t="n">
        <f aca="false">T28+(T28*T3*(1-$A$1))/U2</f>
        <v>2386.64675413155</v>
      </c>
      <c r="V28" s="49" t="n">
        <f aca="false">U28</f>
        <v>2386.64675413155</v>
      </c>
      <c r="W28" s="42" t="n">
        <f aca="false">$A$1*W24</f>
        <v>0.851195193772311</v>
      </c>
      <c r="X28" s="43" t="n">
        <f aca="false">$A$1*X24</f>
        <v>6.94671680856025</v>
      </c>
      <c r="Y28" s="44" t="n">
        <f aca="false">$A$1*Y24</f>
        <v>6.09552161478794</v>
      </c>
    </row>
    <row r="29" customFormat="false" ht="12.8" hidden="false" customHeight="false" outlineLevel="0" collapsed="false">
      <c r="A29" s="1" t="s">
        <v>52</v>
      </c>
      <c r="B29" s="0" t="s">
        <v>35</v>
      </c>
      <c r="C29" s="49" t="n">
        <f aca="false">C27</f>
        <v>2000</v>
      </c>
      <c r="D29" s="49" t="n">
        <f aca="false">C29</f>
        <v>2000</v>
      </c>
      <c r="E29" s="49" t="n">
        <f aca="false">D29</f>
        <v>2000</v>
      </c>
      <c r="F29" s="49" t="n">
        <f aca="false">E29</f>
        <v>2000</v>
      </c>
      <c r="G29" s="49" t="n">
        <f aca="false">F29</f>
        <v>2000</v>
      </c>
      <c r="H29" s="49" t="n">
        <f aca="false">G29</f>
        <v>2000</v>
      </c>
      <c r="I29" s="49" t="n">
        <f aca="false">H29</f>
        <v>2000</v>
      </c>
      <c r="J29" s="49" t="n">
        <f aca="false">I29</f>
        <v>2000</v>
      </c>
      <c r="K29" s="49" t="n">
        <f aca="false">J29</f>
        <v>2000</v>
      </c>
      <c r="L29" s="49" t="n">
        <f aca="false">K29</f>
        <v>2000</v>
      </c>
      <c r="M29" s="49" t="n">
        <f aca="false">L29</f>
        <v>2000</v>
      </c>
      <c r="N29" s="49" t="n">
        <f aca="false">M29</f>
        <v>2000</v>
      </c>
      <c r="O29" s="49" t="n">
        <f aca="false">N29</f>
        <v>2000</v>
      </c>
      <c r="P29" s="49" t="n">
        <f aca="false">O29</f>
        <v>2000</v>
      </c>
      <c r="Q29" s="49" t="n">
        <f aca="false">P29</f>
        <v>2000</v>
      </c>
      <c r="R29" s="49" t="n">
        <f aca="false">Q29</f>
        <v>2000</v>
      </c>
      <c r="S29" s="49" t="n">
        <f aca="false">R29</f>
        <v>2000</v>
      </c>
      <c r="T29" s="49" t="n">
        <f aca="false">S29</f>
        <v>2000</v>
      </c>
      <c r="U29" s="49" t="n">
        <f aca="false">T29</f>
        <v>2000</v>
      </c>
      <c r="V29" s="49" t="n">
        <f aca="false">U29</f>
        <v>2000</v>
      </c>
      <c r="W29" s="51"/>
      <c r="X29" s="52"/>
      <c r="Y29" s="53"/>
    </row>
    <row r="30" customFormat="false" ht="23.95" hidden="false" customHeight="false" outlineLevel="0" collapsed="false">
      <c r="W30" s="45" t="s">
        <v>53</v>
      </c>
      <c r="X30" s="46" t="s">
        <v>54</v>
      </c>
      <c r="Y30" s="54" t="s">
        <v>54</v>
      </c>
    </row>
    <row r="31" customFormat="false" ht="12.8" hidden="false" customHeight="false" outlineLevel="0" collapsed="false">
      <c r="A31" s="1" t="s">
        <v>55</v>
      </c>
      <c r="B31" s="0" t="s">
        <v>31</v>
      </c>
      <c r="D31" s="14" t="str">
        <f aca="false">IF(D19="ja",C28*D23*$A$1,"")</f>
        <v/>
      </c>
      <c r="E31" s="14" t="str">
        <f aca="false">IF(E19="ja",D27*E23*$A$1,"")</f>
        <v/>
      </c>
      <c r="F31" s="14" t="str">
        <f aca="false">IF(F19="ja",E28*F23*$A$1,"")</f>
        <v/>
      </c>
      <c r="G31" s="14" t="str">
        <f aca="false">IF(G19="ja",F28*G23*$A$1,"")</f>
        <v/>
      </c>
      <c r="H31" s="14" t="str">
        <f aca="false">IF(H19="ja",G28*H23*$A$1,"")</f>
        <v/>
      </c>
      <c r="I31" s="14" t="str">
        <f aca="false">IF(I19="ja",H28*I23*$A$1,"")</f>
        <v/>
      </c>
      <c r="J31" s="14" t="str">
        <f aca="false">IF(J19="ja",I28*J23*$A$1,"")</f>
        <v/>
      </c>
      <c r="K31" s="14" t="str">
        <f aca="false">IF(K19="ja",J28*K23*$A$1,"")</f>
        <v/>
      </c>
      <c r="L31" s="14" t="str">
        <f aca="false">IF(L19="ja",K28*L23*$A$1,"")</f>
        <v/>
      </c>
      <c r="M31" s="14" t="str">
        <f aca="false">IF(M19="ja",L28*M23*$A$1,"")</f>
        <v/>
      </c>
      <c r="N31" s="14" t="str">
        <f aca="false">IF(N19="ja",M28*N23*$A$1,"")</f>
        <v/>
      </c>
      <c r="O31" s="14" t="n">
        <f aca="false">IF(O19="ja",N28*O23*$A$1,"")</f>
        <v>98.3623227902205</v>
      </c>
      <c r="P31" s="14" t="n">
        <f aca="false">IF(P19="ja",O28*P23*$A$1,"")</f>
        <v>15.0419204469226</v>
      </c>
      <c r="Q31" s="14" t="str">
        <f aca="false">IF(Q19="ja",P28*Q23*$A$1,"")</f>
        <v/>
      </c>
      <c r="R31" s="14" t="str">
        <f aca="false">IF(R19="ja",Q28*R23*$A$1,"")</f>
        <v/>
      </c>
      <c r="S31" s="14" t="str">
        <f aca="false">IF(S19="ja",R28*S23*$A$1,"")</f>
        <v/>
      </c>
      <c r="T31" s="14" t="str">
        <f aca="false">IF(T19="ja",S28*T23*$A$1,"")</f>
        <v/>
      </c>
      <c r="U31" s="14" t="str">
        <f aca="false">IF(U19="ja",T28*U23*$A$1,"")</f>
        <v/>
      </c>
      <c r="V31" s="14"/>
      <c r="W31" s="42" t="n">
        <f aca="false">SUM(D31:V31)</f>
        <v>113.404243237143</v>
      </c>
      <c r="X31" s="43" t="n">
        <f aca="false">U28*X27</f>
        <v>12203.0770159043</v>
      </c>
      <c r="Y31" s="44" t="n">
        <f aca="false">U27*Y27</f>
        <v>12328.5838360565</v>
      </c>
    </row>
    <row r="32" customFormat="false" ht="12.8" hidden="false" customHeight="false" outlineLevel="0" collapsed="false">
      <c r="A32" s="1" t="s">
        <v>56</v>
      </c>
      <c r="B32" s="1" t="s">
        <v>42</v>
      </c>
      <c r="D32" s="14" t="n">
        <f aca="false">$A$1*C27*C3*0.7</f>
        <v>87.57</v>
      </c>
      <c r="E32" s="14" t="n">
        <f aca="false">$A$1*D27*D3*0.7</f>
        <v>65.44870878</v>
      </c>
      <c r="F32" s="14" t="n">
        <f aca="false">$A$1*E27*E3*0.7</f>
        <v>71.5389729268141</v>
      </c>
      <c r="G32" s="14" t="n">
        <f aca="false">$A$1*F27*F3*0.7</f>
        <v>34.9129503405543</v>
      </c>
      <c r="H32" s="14" t="n">
        <f aca="false">$A$1*G27*G3*0.7</f>
        <v>90.6019340827159</v>
      </c>
      <c r="I32" s="14" t="n">
        <f aca="false">$A$1*H27*H3*0.7</f>
        <v>125.282059200583</v>
      </c>
      <c r="J32" s="14" t="n">
        <f aca="false">$A$1*I27*I3*0.7</f>
        <v>97.1663847568472</v>
      </c>
      <c r="K32" s="14" t="n">
        <f aca="false">$A$1*J27*J3*0.7</f>
        <v>139.023201761683</v>
      </c>
      <c r="L32" s="14" t="n">
        <f aca="false">$A$1*K27*K3*0.7</f>
        <v>41.1198655474653</v>
      </c>
      <c r="M32" s="14" t="n">
        <f aca="false">$A$1*L27*L3*0.7</f>
        <v>116.948228326101</v>
      </c>
      <c r="N32" s="14" t="n">
        <f aca="false">$A$1*M27*M3*0.7</f>
        <v>104.444240701702</v>
      </c>
      <c r="O32" s="14" t="n">
        <f aca="false">$A$1*N27*N3*0.7</f>
        <v>34.5390489198619</v>
      </c>
      <c r="P32" s="14" t="n">
        <f aca="false">$A$1*O27*O3*0.7</f>
        <v>110.251441815162</v>
      </c>
      <c r="Q32" s="14" t="n">
        <f aca="false">$A$1*P27*P3*0.7</f>
        <v>151.423887248538</v>
      </c>
      <c r="R32" s="14" t="n">
        <f aca="false">$A$1*Q27*Q3*0.7</f>
        <v>127.321898539075</v>
      </c>
      <c r="S32" s="14" t="n">
        <f aca="false">$A$1*R27*R3*0.7</f>
        <v>198.805675017385</v>
      </c>
      <c r="T32" s="14" t="n">
        <f aca="false">$A$1*S27*S3*0.7</f>
        <v>231.630082408156</v>
      </c>
      <c r="U32" s="14" t="n">
        <f aca="false">$A$1*T27*T3*0.7</f>
        <v>266.399610818279</v>
      </c>
      <c r="V32" s="14"/>
      <c r="W32" s="42" t="n">
        <f aca="false">SUM(D32:V32)</f>
        <v>2094.42819119092</v>
      </c>
      <c r="X32" s="43"/>
      <c r="Y32" s="44"/>
    </row>
    <row r="33" customFormat="false" ht="12.8" hidden="false" customHeight="false" outlineLevel="0" collapsed="false">
      <c r="A33" s="1" t="s">
        <v>56</v>
      </c>
      <c r="B33" s="1" t="s">
        <v>43</v>
      </c>
      <c r="D33" s="20" t="n">
        <f aca="false">$A$1*C28*C3</f>
        <v>125.1</v>
      </c>
      <c r="E33" s="20" t="n">
        <f aca="false">$A$1*D28*D3</f>
        <v>93.3938219999999</v>
      </c>
      <c r="F33" s="20" t="n">
        <f aca="false">$A$1*E28*E3</f>
        <v>102.00660026484</v>
      </c>
      <c r="G33" s="20" t="n">
        <f aca="false">$A$1*F28*F3</f>
        <v>49.7394383551386</v>
      </c>
      <c r="H33" s="20" t="n">
        <f aca="false">$A$1*G28*G3</f>
        <v>129.015647388709</v>
      </c>
      <c r="I33" s="20" t="n">
        <f aca="false">$A$1*H28*H3</f>
        <v>178.184370712862</v>
      </c>
      <c r="J33" s="20" t="n">
        <f aca="false">$A$1*I28*I3</f>
        <v>137.973503774091</v>
      </c>
      <c r="K33" s="20" t="n">
        <f aca="false">$A$1*J28*J3</f>
        <v>197.178854066911</v>
      </c>
      <c r="L33" s="20" t="n">
        <f aca="false">$A$1*K28*K3</f>
        <v>58.2387463372029</v>
      </c>
      <c r="M33" s="20" t="n">
        <f aca="false">$A$1*L28*L3</f>
        <v>165.56285524979</v>
      </c>
      <c r="N33" s="20" t="n">
        <f aca="false">$A$1*M28*M3</f>
        <v>147.653921197421</v>
      </c>
      <c r="O33" s="20" t="n">
        <f aca="false">$A$1*N28*N3</f>
        <v>48.7666449133468</v>
      </c>
      <c r="P33" s="20" t="n">
        <f aca="false">$A$1*O28*O3</f>
        <v>155.606073588854</v>
      </c>
      <c r="Q33" s="20" t="n">
        <f aca="false">$A$1*P28*P3</f>
        <v>213.456262253895</v>
      </c>
      <c r="R33" s="20" t="n">
        <f aca="false">$A$1*Q28*Q3</f>
        <v>179.213608663125</v>
      </c>
      <c r="S33" s="20" t="n">
        <f aca="false">$A$1*R28*R3</f>
        <v>279.532607763178</v>
      </c>
      <c r="T33" s="20" t="n">
        <f aca="false">$A$1*S28*S3</f>
        <v>325.219417175991</v>
      </c>
      <c r="U33" s="20" t="n">
        <f aca="false">$A$1*T28*T3</f>
        <v>373.494987461596</v>
      </c>
      <c r="V33" s="14"/>
      <c r="W33" s="42"/>
      <c r="X33" s="43" t="n">
        <f aca="false">SUM(C33:U33)</f>
        <v>2959.33736116695</v>
      </c>
      <c r="Y33" s="44"/>
    </row>
    <row r="34" customFormat="false" ht="12.8" hidden="false" customHeight="false" outlineLevel="0" collapsed="false">
      <c r="A34" s="1" t="s">
        <v>55</v>
      </c>
      <c r="B34" s="0" t="s">
        <v>35</v>
      </c>
      <c r="D34" s="14" t="n">
        <f aca="false">IF(D20="ja",C29*D24*$A$1,"")</f>
        <v>11.676</v>
      </c>
      <c r="E34" s="14" t="n">
        <f aca="false">IF(E20="ja",D29*E24*$A$1,"")</f>
        <v>19.6883631</v>
      </c>
      <c r="F34" s="14" t="str">
        <f aca="false">IF(F20="ja",E29*F24*$A$1,"")</f>
        <v/>
      </c>
      <c r="G34" s="14" t="str">
        <f aca="false">IF(G20="ja",F29*G24*$A$1,"")</f>
        <v/>
      </c>
      <c r="H34" s="14" t="n">
        <f aca="false">IF(H20="ja",G29*H24*$A$1,"")</f>
        <v>13.4676661895526</v>
      </c>
      <c r="I34" s="14" t="n">
        <f aca="false">IF(I20="ja",H29*I24*$A$1,"")</f>
        <v>38.4961713330099</v>
      </c>
      <c r="J34" s="14" t="n">
        <f aca="false">IF(J20="ja",I29*J24*$A$1,"")</f>
        <v>54.7969890615803</v>
      </c>
      <c r="K34" s="14" t="n">
        <f aca="false">IF(K20="ja",J29*K24*$A$1,"")</f>
        <v>90.242926191548</v>
      </c>
      <c r="L34" s="14" t="str">
        <f aca="false">IF(L20="ja",K29*L24*$A$1,"")</f>
        <v/>
      </c>
      <c r="M34" s="14" t="str">
        <f aca="false">IF(M20="ja",L29*M24*$A$1,"")</f>
        <v/>
      </c>
      <c r="N34" s="14" t="str">
        <f aca="false">IF(N20="ja",M29*N24*$A$1,"")</f>
        <v/>
      </c>
      <c r="O34" s="14" t="n">
        <f aca="false">IF(O20="ja",N29*O24*$A$1,"")</f>
        <v>155.095155677902</v>
      </c>
      <c r="P34" s="14" t="n">
        <f aca="false">IF(P20="ja",O29*P24*$A$1,"")</f>
        <v>178.880763393748</v>
      </c>
      <c r="Q34" s="14" t="n">
        <f aca="false">IF(Q20="ja",P29*Q24*$A$1,"")</f>
        <v>184.51981318713</v>
      </c>
      <c r="R34" s="14" t="n">
        <f aca="false">IF(R20="ja",Q29*R24*$A$1,"")</f>
        <v>185.201383016807</v>
      </c>
      <c r="S34" s="14" t="n">
        <f aca="false">IF(S20="ja",R29*S24*$A$1,"")</f>
        <v>211.043948967059</v>
      </c>
      <c r="T34" s="14" t="n">
        <f aca="false">IF(T20="ja",S29*T24*$A$1,"")</f>
        <v>232.505480445255</v>
      </c>
      <c r="U34" s="14" t="n">
        <f aca="false">IF(U20="ja",T29*U24*$A$1,"")</f>
        <v>326.775726981032</v>
      </c>
      <c r="V34" s="14"/>
      <c r="W34" s="42" t="n">
        <f aca="false">SUM(D34:V34)</f>
        <v>1702.39038754462</v>
      </c>
      <c r="X34" s="43" t="n">
        <f aca="false">X28*U29</f>
        <v>13893.4336171205</v>
      </c>
      <c r="Y34" s="44" t="n">
        <f aca="false">Y28*U29</f>
        <v>12191.0432295759</v>
      </c>
    </row>
    <row r="35" customFormat="false" ht="23.95" hidden="false" customHeight="false" outlineLevel="0" collapsed="false">
      <c r="W35" s="45" t="s">
        <v>57</v>
      </c>
      <c r="X35" s="46" t="s">
        <v>58</v>
      </c>
      <c r="Y35" s="55"/>
    </row>
    <row r="36" customFormat="false" ht="12.8" hidden="false" customHeight="false" outlineLevel="0" collapsed="false">
      <c r="B36" s="27" t="s">
        <v>59</v>
      </c>
      <c r="C36" s="14" t="n">
        <f aca="false">C28*C2</f>
        <v>30000</v>
      </c>
      <c r="V36" s="14" t="n">
        <f aca="false">V27*V2</f>
        <v>81329.3767547078</v>
      </c>
      <c r="W36" s="42" t="n">
        <f aca="false">V36-IF(Y31&lt;0,0,Y31)</f>
        <v>69000.7929186514</v>
      </c>
      <c r="X36" s="52"/>
      <c r="Y36" s="55"/>
      <c r="Z36" s="29"/>
    </row>
    <row r="37" customFormat="false" ht="12.8" hidden="false" customHeight="false" outlineLevel="0" collapsed="false">
      <c r="B37" s="27" t="s">
        <v>60</v>
      </c>
      <c r="C37" s="14" t="n">
        <f aca="false">C28*C2</f>
        <v>30000</v>
      </c>
      <c r="V37" s="14" t="n">
        <f aca="false">V28*V2</f>
        <v>79695.6618008377</v>
      </c>
      <c r="W37" s="42"/>
      <c r="X37" s="43" t="n">
        <f aca="false">V37-IF(X31&lt;0,0,X31)</f>
        <v>67492.5847849334</v>
      </c>
      <c r="Y37" s="55"/>
      <c r="Z37" s="29"/>
    </row>
    <row r="38" customFormat="false" ht="12.8" hidden="false" customHeight="false" outlineLevel="0" collapsed="false">
      <c r="B38" s="27" t="s">
        <v>35</v>
      </c>
      <c r="C38" s="14" t="n">
        <f aca="false">C29*C4</f>
        <v>30000</v>
      </c>
      <c r="V38" s="14" t="n">
        <f aca="false">V29*V4</f>
        <v>79976.3799176996</v>
      </c>
      <c r="W38" s="56" t="n">
        <f aca="false">V38-IF(Y34&lt;0,0,Y34)</f>
        <v>67785.3366881238</v>
      </c>
      <c r="X38" s="57" t="n">
        <f aca="false">V38-IF(X34&lt;0,0,X34)</f>
        <v>66082.9463005791</v>
      </c>
      <c r="Y38" s="58"/>
      <c r="Z38" s="29"/>
    </row>
  </sheetData>
  <mergeCells count="2">
    <mergeCell ref="AB1:AE1"/>
    <mergeCell ref="W20:Y20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&amp;CSeite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LibreOffice/5.1.1.2$Linux_X86_64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2016-02-28T10:52:46Z</dcterms:created>
  <dc:creator/>
  <dc:description/>
  <dc:language>de-DE</dc:language>
  <cp:lastModifiedBy/>
  <dcterms:modified xsi:type="dcterms:W3CDTF">2016-03-08T23:18:07Z</dcterms:modified>
  <cp:revision>20</cp:revision>
  <dc:subject/>
  <dc:title/>
</cp:coreProperties>
</file>