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DieseArbeitsmappe" defaultThemeVersion="124226"/>
  <bookViews>
    <workbookView xWindow="120" yWindow="105" windowWidth="15120" windowHeight="8010"/>
  </bookViews>
  <sheets>
    <sheet name="Eingabe" sheetId="1" r:id="rId1"/>
  </sheets>
  <definedNames>
    <definedName name="Print_Area" localSheetId="0">Eingabe!$B$1:$AD$40</definedName>
  </definedNames>
  <calcPr calcId="171027"/>
</workbook>
</file>

<file path=xl/calcChain.xml><?xml version="1.0" encoding="utf-8"?>
<calcChain xmlns="http://schemas.openxmlformats.org/spreadsheetml/2006/main">
  <c r="P29" i="1" l="1"/>
  <c r="N29" i="1"/>
  <c r="O29" i="1"/>
  <c r="O24" i="1"/>
  <c r="Q29" i="1" l="1"/>
  <c r="O27" i="1"/>
  <c r="N7" i="1"/>
  <c r="W10" i="1"/>
  <c r="V10" i="1"/>
  <c r="O5" i="1"/>
  <c r="O3" i="1"/>
  <c r="N8" i="1"/>
  <c r="N3" i="1"/>
  <c r="H10" i="1"/>
  <c r="M10" i="1" l="1"/>
  <c r="N10" i="1" s="1"/>
  <c r="R10" i="1"/>
  <c r="F10" i="1"/>
  <c r="F3" i="1" l="1"/>
  <c r="F4" i="1"/>
  <c r="F5" i="1"/>
  <c r="F6" i="1"/>
  <c r="F8" i="1"/>
  <c r="D9" i="1"/>
  <c r="F9" i="1"/>
  <c r="D10" i="1"/>
  <c r="O10" i="1" s="1"/>
  <c r="P10" i="1" s="1"/>
  <c r="R5" i="1"/>
  <c r="R9" i="1"/>
  <c r="M9" i="1"/>
  <c r="V3" i="1"/>
  <c r="R4" i="1"/>
  <c r="R6" i="1"/>
  <c r="R7" i="1"/>
  <c r="R8" i="1"/>
  <c r="R3" i="1"/>
  <c r="M4" i="1"/>
  <c r="N4" i="1" s="1"/>
  <c r="M3" i="1"/>
  <c r="K37" i="1"/>
  <c r="H8" i="1"/>
  <c r="G37" i="1"/>
  <c r="L3" i="1"/>
  <c r="O4" i="1"/>
  <c r="P4" i="1" s="1"/>
  <c r="N9" i="1"/>
  <c r="H9" i="1"/>
  <c r="O9" i="1"/>
  <c r="P9" i="1" s="1"/>
  <c r="M8" i="1"/>
  <c r="O8" i="1" s="1"/>
  <c r="P8" i="1" s="1"/>
  <c r="L4" i="1"/>
  <c r="L5" i="1" s="1"/>
  <c r="L6" i="1" s="1"/>
  <c r="L7" i="1" s="1"/>
  <c r="L8" i="1" s="1"/>
  <c r="L9" i="1" s="1"/>
  <c r="M7" i="1"/>
  <c r="O7" i="1" s="1"/>
  <c r="P7" i="1" s="1"/>
  <c r="J3" i="1"/>
  <c r="W3" i="1"/>
  <c r="J4" i="1"/>
  <c r="J5" i="1"/>
  <c r="M5" i="1"/>
  <c r="N5" i="1"/>
  <c r="T6" i="1"/>
  <c r="M6" i="1"/>
  <c r="N6" i="1" s="1"/>
  <c r="J6" i="1"/>
  <c r="J7" i="1" s="1"/>
  <c r="AD6" i="1"/>
  <c r="AD7" i="1"/>
  <c r="H5" i="1"/>
  <c r="T3" i="1"/>
  <c r="U3" i="1"/>
  <c r="T4" i="1"/>
  <c r="U4" i="1"/>
  <c r="U5" i="1"/>
  <c r="U6" i="1"/>
  <c r="AD3" i="1"/>
  <c r="AD4" i="1"/>
  <c r="AD5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P5" i="1"/>
  <c r="E37" i="1"/>
  <c r="D37" i="1"/>
  <c r="C37" i="1"/>
  <c r="O6" i="1"/>
  <c r="P6" i="1" s="1"/>
  <c r="H3" i="1"/>
  <c r="H4" i="1"/>
  <c r="H6" i="1"/>
  <c r="H7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I4" i="1"/>
  <c r="F37" i="1"/>
  <c r="I5" i="1"/>
  <c r="V5" i="1" s="1"/>
  <c r="I6" i="1"/>
  <c r="V6" i="1" s="1"/>
  <c r="V4" i="1"/>
  <c r="W4" i="1"/>
  <c r="W6" i="1"/>
  <c r="J8" i="1" l="1"/>
  <c r="P3" i="1"/>
  <c r="I7" i="1"/>
  <c r="W5" i="1"/>
  <c r="C38" i="1"/>
  <c r="D39" i="1" s="1"/>
  <c r="K39" i="1" s="1"/>
  <c r="K38" i="1"/>
  <c r="I8" i="1" l="1"/>
  <c r="V7" i="1"/>
  <c r="W7" i="1"/>
  <c r="W8" i="1"/>
  <c r="J9" i="1"/>
  <c r="J10" i="1" l="1"/>
  <c r="W9" i="1"/>
  <c r="I9" i="1"/>
  <c r="V8" i="1"/>
  <c r="V9" i="1" l="1"/>
  <c r="I10" i="1"/>
  <c r="J11" i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I11" i="1" l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</calcChain>
</file>

<file path=xl/comments1.xml><?xml version="1.0" encoding="utf-8"?>
<comments xmlns="http://schemas.openxmlformats.org/spreadsheetml/2006/main">
  <authors>
    <author>Autor</author>
  </authors>
  <commentList>
    <comment ref="D4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200€ extra, da bei Vertragsabschluss &lt;25 Jahren</t>
        </r>
      </text>
    </comment>
    <comment ref="D9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Rückforderung aus 2012
</t>
        </r>
      </text>
    </comment>
    <comment ref="D10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Rückforderung aus 2013</t>
        </r>
      </text>
    </comment>
  </commentList>
</comments>
</file>

<file path=xl/sharedStrings.xml><?xml version="1.0" encoding="utf-8"?>
<sst xmlns="http://schemas.openxmlformats.org/spreadsheetml/2006/main" count="39" uniqueCount="32">
  <si>
    <t>Jahr</t>
  </si>
  <si>
    <t>Eigenbeitrag</t>
  </si>
  <si>
    <t>Zulage</t>
  </si>
  <si>
    <t>Steuerersparnis</t>
  </si>
  <si>
    <t>Depot-, Vertriebs-,</t>
  </si>
  <si>
    <t>Kickbacks</t>
  </si>
  <si>
    <t>Förderquote</t>
  </si>
  <si>
    <t xml:space="preserve">kommulierter </t>
  </si>
  <si>
    <t>Gesamtguthaben</t>
  </si>
  <si>
    <t>garantiertes</t>
  </si>
  <si>
    <t>Jahresperformance</t>
  </si>
  <si>
    <t>Jahres-Performance</t>
  </si>
  <si>
    <t>Umschichtungen</t>
  </si>
  <si>
    <t>Aktien</t>
  </si>
  <si>
    <t>Renten</t>
  </si>
  <si>
    <t>Gesamt-Performance</t>
  </si>
  <si>
    <t>Abschlusskosten</t>
  </si>
  <si>
    <t>(31.12.)</t>
  </si>
  <si>
    <t>Kapital (31.12.)</t>
  </si>
  <si>
    <t>(mit Zulagen, Kosten)</t>
  </si>
  <si>
    <t>(ohne Zulagen, mit Kosten)</t>
  </si>
  <si>
    <t>(Fondanteile)</t>
  </si>
  <si>
    <t>(Anzahl)</t>
  </si>
  <si>
    <t>(Stand 31.12.)</t>
  </si>
  <si>
    <t>Vergangenheit?</t>
  </si>
  <si>
    <t>bisherige</t>
  </si>
  <si>
    <t>bisherige absolute</t>
  </si>
  <si>
    <t>Gesamtförderung:</t>
  </si>
  <si>
    <t>Gesamtperformace:</t>
  </si>
  <si>
    <t>(incl. Zulagen, Kosten)</t>
  </si>
  <si>
    <t>Summe</t>
  </si>
  <si>
    <t>Gesamtförderquote: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</si>
</sst>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\ &quot;€&quot;_-;\-* #,##0.00\ &quot;€&quot;_-;_-* &quot;-&quot;??\ &quot;€&quot;_-;_-@_-"/>
    <numFmt numFmtId="164" formatCode="0.0%"/>
    <numFmt numFmtId="165" formatCode="yyyy"/>
    <numFmt numFmtId="166" formatCode="0.0"/>
    <numFmt numFmtId="167" formatCode="\(0%\ \p\.\a\.\)"/>
    <numFmt numFmtId="168" formatCode="_-* #,##0\ [$€-407]_-;\-* #,##0\ [$€-407]_-;_-* &quot;-&quot;??\ [$€-407]_-;_-@_-"/>
    <numFmt numFmtId="169" formatCode="\(0.0%\ \p\.\a\.\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/>
      <right style="medium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medium">
        <color indexed="64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0" fillId="0" borderId="0" xfId="0" applyBorder="1"/>
    <xf numFmtId="2" fontId="0" fillId="0" borderId="0" xfId="0" applyNumberFormat="1"/>
    <xf numFmtId="0" fontId="1" fillId="0" borderId="0" xfId="0" applyFont="1" applyBorder="1"/>
    <xf numFmtId="166" fontId="0" fillId="0" borderId="0" xfId="0" applyNumberFormat="1"/>
    <xf numFmtId="166" fontId="1" fillId="0" borderId="0" xfId="0" applyNumberFormat="1" applyFont="1"/>
    <xf numFmtId="0" fontId="1" fillId="0" borderId="2" xfId="0" applyFont="1" applyBorder="1"/>
    <xf numFmtId="44" fontId="1" fillId="0" borderId="2" xfId="1" applyFont="1" applyBorder="1"/>
    <xf numFmtId="44" fontId="1" fillId="0" borderId="2" xfId="1" applyFont="1" applyBorder="1" applyAlignment="1">
      <alignment horizontal="center"/>
    </xf>
    <xf numFmtId="44" fontId="0" fillId="2" borderId="0" xfId="1" applyFont="1" applyFill="1" applyProtection="1">
      <protection locked="0"/>
    </xf>
    <xf numFmtId="44" fontId="0" fillId="2" borderId="0" xfId="1" applyFont="1" applyFill="1" applyAlignment="1" applyProtection="1">
      <alignment horizontal="center"/>
      <protection locked="0"/>
    </xf>
    <xf numFmtId="9" fontId="0" fillId="0" borderId="0" xfId="2" applyFont="1"/>
    <xf numFmtId="44" fontId="0" fillId="0" borderId="0" xfId="1" applyFont="1"/>
    <xf numFmtId="44" fontId="1" fillId="0" borderId="0" xfId="1" applyFont="1"/>
    <xf numFmtId="166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4" fontId="0" fillId="0" borderId="0" xfId="1" applyFont="1" applyAlignment="1">
      <alignment horizontal="center"/>
    </xf>
    <xf numFmtId="2" fontId="1" fillId="0" borderId="0" xfId="0" applyNumberFormat="1" applyFont="1"/>
    <xf numFmtId="44" fontId="3" fillId="0" borderId="0" xfId="1" applyFont="1" applyAlignment="1">
      <alignment horizontal="center"/>
    </xf>
    <xf numFmtId="164" fontId="0" fillId="0" borderId="0" xfId="0" applyNumberFormat="1"/>
    <xf numFmtId="164" fontId="1" fillId="0" borderId="0" xfId="0" applyNumberFormat="1" applyFont="1"/>
    <xf numFmtId="44" fontId="1" fillId="0" borderId="3" xfId="1" applyFont="1" applyBorder="1"/>
    <xf numFmtId="9" fontId="0" fillId="0" borderId="0" xfId="2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44" fontId="1" fillId="0" borderId="0" xfId="1" applyFont="1" applyBorder="1"/>
    <xf numFmtId="166" fontId="1" fillId="0" borderId="9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6" fontId="1" fillId="0" borderId="10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44" fontId="1" fillId="0" borderId="9" xfId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44" fontId="1" fillId="0" borderId="11" xfId="1" applyFont="1" applyBorder="1" applyAlignment="1">
      <alignment horizontal="center"/>
    </xf>
    <xf numFmtId="166" fontId="1" fillId="0" borderId="12" xfId="0" applyNumberFormat="1" applyFont="1" applyBorder="1" applyAlignment="1">
      <alignment horizontal="center"/>
    </xf>
    <xf numFmtId="44" fontId="1" fillId="0" borderId="13" xfId="1" applyFont="1" applyBorder="1" applyAlignment="1">
      <alignment horizontal="center"/>
    </xf>
    <xf numFmtId="44" fontId="1" fillId="0" borderId="14" xfId="1" applyFont="1" applyBorder="1" applyAlignment="1">
      <alignment horizontal="center"/>
    </xf>
    <xf numFmtId="0" fontId="1" fillId="0" borderId="13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2" fontId="1" fillId="0" borderId="13" xfId="0" applyNumberFormat="1" applyFont="1" applyBorder="1" applyAlignment="1" applyProtection="1">
      <alignment horizontal="center"/>
      <protection locked="0"/>
    </xf>
    <xf numFmtId="2" fontId="1" fillId="0" borderId="14" xfId="0" applyNumberFormat="1" applyFont="1" applyBorder="1" applyAlignment="1" applyProtection="1">
      <alignment horizontal="center"/>
      <protection locked="0"/>
    </xf>
    <xf numFmtId="164" fontId="0" fillId="0" borderId="0" xfId="2" applyNumberFormat="1" applyFont="1" applyAlignment="1">
      <alignment horizontal="center"/>
    </xf>
    <xf numFmtId="164" fontId="1" fillId="0" borderId="0" xfId="2" applyNumberFormat="1" applyFont="1"/>
    <xf numFmtId="164" fontId="0" fillId="0" borderId="0" xfId="2" applyNumberFormat="1" applyFont="1"/>
    <xf numFmtId="9" fontId="0" fillId="0" borderId="0" xfId="1" applyNumberFormat="1" applyFont="1" applyAlignment="1">
      <alignment horizontal="center"/>
    </xf>
    <xf numFmtId="9" fontId="0" fillId="0" borderId="0" xfId="0" applyNumberFormat="1" applyBorder="1"/>
    <xf numFmtId="9" fontId="0" fillId="0" borderId="0" xfId="1" applyNumberFormat="1" applyFont="1"/>
    <xf numFmtId="44" fontId="0" fillId="0" borderId="0" xfId="1" applyFont="1" applyBorder="1" applyAlignment="1">
      <alignment horizontal="center"/>
    </xf>
    <xf numFmtId="44" fontId="3" fillId="0" borderId="0" xfId="1" applyFont="1" applyBorder="1" applyAlignment="1">
      <alignment horizontal="center"/>
    </xf>
    <xf numFmtId="2" fontId="0" fillId="2" borderId="0" xfId="0" applyNumberFormat="1" applyFill="1" applyBorder="1" applyAlignment="1">
      <alignment horizontal="center"/>
    </xf>
    <xf numFmtId="0" fontId="1" fillId="0" borderId="11" xfId="0" applyNumberFormat="1" applyFont="1" applyBorder="1" applyAlignment="1">
      <alignment horizontal="center"/>
    </xf>
    <xf numFmtId="164" fontId="0" fillId="0" borderId="0" xfId="0" applyNumberFormat="1" applyAlignment="1">
      <alignment horizontal="left"/>
    </xf>
    <xf numFmtId="9" fontId="1" fillId="0" borderId="0" xfId="2" applyFont="1"/>
    <xf numFmtId="44" fontId="0" fillId="0" borderId="0" xfId="0" applyNumberFormat="1" applyAlignment="1">
      <alignment horizontal="center"/>
    </xf>
    <xf numFmtId="9" fontId="1" fillId="0" borderId="0" xfId="2" applyFont="1" applyBorder="1"/>
    <xf numFmtId="9" fontId="0" fillId="0" borderId="0" xfId="1" applyNumberFormat="1" applyFont="1" applyBorder="1" applyAlignment="1">
      <alignment horizontal="center"/>
    </xf>
    <xf numFmtId="0" fontId="0" fillId="0" borderId="17" xfId="0" applyBorder="1"/>
    <xf numFmtId="0" fontId="0" fillId="0" borderId="4" xfId="0" applyBorder="1"/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0" fillId="0" borderId="0" xfId="1" applyFont="1" applyBorder="1"/>
    <xf numFmtId="164" fontId="0" fillId="0" borderId="0" xfId="2" applyNumberFormat="1" applyFont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164" fontId="0" fillId="0" borderId="0" xfId="0" applyNumberFormat="1" applyBorder="1"/>
    <xf numFmtId="0" fontId="0" fillId="0" borderId="0" xfId="0" applyFill="1" applyBorder="1"/>
    <xf numFmtId="0" fontId="0" fillId="3" borderId="5" xfId="0" applyFill="1" applyBorder="1"/>
    <xf numFmtId="0" fontId="0" fillId="3" borderId="9" xfId="0" applyFill="1" applyBorder="1"/>
    <xf numFmtId="9" fontId="0" fillId="3" borderId="9" xfId="0" applyNumberFormat="1" applyFill="1" applyBorder="1"/>
    <xf numFmtId="164" fontId="0" fillId="3" borderId="9" xfId="0" applyNumberFormat="1" applyFill="1" applyBorder="1"/>
    <xf numFmtId="2" fontId="0" fillId="3" borderId="6" xfId="0" applyNumberFormat="1" applyFill="1" applyBorder="1" applyAlignment="1">
      <alignment horizontal="center"/>
    </xf>
    <xf numFmtId="0" fontId="1" fillId="3" borderId="7" xfId="0" applyFont="1" applyFill="1" applyBorder="1"/>
    <xf numFmtId="0" fontId="0" fillId="3" borderId="0" xfId="0" applyFill="1" applyBorder="1"/>
    <xf numFmtId="9" fontId="0" fillId="3" borderId="0" xfId="0" applyNumberFormat="1" applyFill="1" applyBorder="1"/>
    <xf numFmtId="10" fontId="1" fillId="3" borderId="0" xfId="0" applyNumberFormat="1" applyFont="1" applyFill="1" applyBorder="1"/>
    <xf numFmtId="164" fontId="0" fillId="3" borderId="0" xfId="0" applyNumberFormat="1" applyFill="1" applyBorder="1"/>
    <xf numFmtId="2" fontId="0" fillId="3" borderId="8" xfId="0" applyNumberFormat="1" applyFill="1" applyBorder="1" applyAlignment="1">
      <alignment horizontal="center"/>
    </xf>
    <xf numFmtId="0" fontId="0" fillId="3" borderId="7" xfId="0" applyFill="1" applyBorder="1"/>
    <xf numFmtId="168" fontId="1" fillId="3" borderId="0" xfId="0" applyNumberFormat="1" applyFont="1" applyFill="1" applyBorder="1"/>
    <xf numFmtId="0" fontId="2" fillId="3" borderId="7" xfId="0" applyFont="1" applyFill="1" applyBorder="1"/>
    <xf numFmtId="44" fontId="3" fillId="3" borderId="10" xfId="1" applyFont="1" applyFill="1" applyBorder="1" applyAlignment="1">
      <alignment horizontal="center"/>
    </xf>
    <xf numFmtId="0" fontId="0" fillId="3" borderId="11" xfId="0" applyFill="1" applyBorder="1"/>
    <xf numFmtId="44" fontId="0" fillId="2" borderId="0" xfId="1" applyFont="1" applyFill="1" applyBorder="1" applyProtection="1">
      <protection locked="0"/>
    </xf>
    <xf numFmtId="44" fontId="0" fillId="2" borderId="0" xfId="1" applyFont="1" applyFill="1" applyBorder="1" applyAlignment="1" applyProtection="1">
      <alignment horizontal="center"/>
      <protection locked="0"/>
    </xf>
    <xf numFmtId="166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44" fontId="1" fillId="2" borderId="0" xfId="1" applyFont="1" applyFill="1" applyBorder="1" applyAlignment="1">
      <alignment horizontal="center"/>
    </xf>
    <xf numFmtId="44" fontId="1" fillId="2" borderId="0" xfId="1" applyFont="1" applyFill="1" applyAlignment="1">
      <alignment horizontal="center"/>
    </xf>
    <xf numFmtId="1" fontId="0" fillId="2" borderId="0" xfId="0" applyNumberFormat="1" applyFill="1" applyBorder="1" applyAlignment="1">
      <alignment horizontal="center"/>
    </xf>
    <xf numFmtId="9" fontId="0" fillId="2" borderId="0" xfId="2" applyFont="1" applyFill="1" applyBorder="1" applyAlignment="1">
      <alignment horizontal="center"/>
    </xf>
    <xf numFmtId="44" fontId="0" fillId="0" borderId="0" xfId="1" applyFont="1" applyFill="1" applyBorder="1" applyAlignment="1">
      <alignment horizontal="center"/>
    </xf>
    <xf numFmtId="166" fontId="1" fillId="0" borderId="5" xfId="0" applyNumberFormat="1" applyFont="1" applyBorder="1" applyAlignment="1">
      <alignment horizontal="center"/>
    </xf>
    <xf numFmtId="167" fontId="7" fillId="0" borderId="0" xfId="2" applyNumberFormat="1" applyFont="1" applyBorder="1"/>
    <xf numFmtId="166" fontId="0" fillId="0" borderId="0" xfId="0" applyNumberFormat="1" applyBorder="1"/>
    <xf numFmtId="9" fontId="1" fillId="0" borderId="14" xfId="2" applyFont="1" applyBorder="1" applyAlignment="1" applyProtection="1">
      <alignment horizontal="center"/>
      <protection locked="0"/>
    </xf>
    <xf numFmtId="9" fontId="8" fillId="3" borderId="18" xfId="2" applyFont="1" applyFill="1" applyBorder="1" applyAlignment="1">
      <alignment horizontal="center" vertical="center"/>
    </xf>
    <xf numFmtId="169" fontId="1" fillId="3" borderId="19" xfId="2" applyNumberFormat="1" applyFont="1" applyFill="1" applyBorder="1" applyAlignment="1">
      <alignment horizontal="center" vertical="center"/>
    </xf>
    <xf numFmtId="169" fontId="9" fillId="3" borderId="20" xfId="2" applyNumberFormat="1" applyFont="1" applyFill="1" applyBorder="1" applyAlignment="1">
      <alignment horizontal="center" vertical="center"/>
    </xf>
    <xf numFmtId="44" fontId="6" fillId="0" borderId="15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166" fontId="1" fillId="0" borderId="5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2" fontId="1" fillId="0" borderId="5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0" fillId="0" borderId="12" xfId="0" applyBorder="1" applyAlignment="1">
      <alignment horizontal="center"/>
    </xf>
    <xf numFmtId="44" fontId="1" fillId="0" borderId="5" xfId="1" applyFont="1" applyBorder="1" applyAlignment="1">
      <alignment horizontal="center"/>
    </xf>
    <xf numFmtId="44" fontId="1" fillId="0" borderId="10" xfId="1" applyFont="1" applyBorder="1" applyAlignment="1">
      <alignment horizontal="center"/>
    </xf>
    <xf numFmtId="9" fontId="0" fillId="3" borderId="21" xfId="1" applyNumberFormat="1" applyFont="1" applyFill="1" applyBorder="1" applyAlignment="1">
      <alignment horizontal="center" vertical="center"/>
    </xf>
    <xf numFmtId="0" fontId="0" fillId="3" borderId="22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166" fontId="1" fillId="0" borderId="11" xfId="0" applyNumberFormat="1" applyFont="1" applyBorder="1" applyAlignment="1">
      <alignment horizont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Eingabe!$V$1:$V$2</c:f>
              <c:strCache>
                <c:ptCount val="2"/>
                <c:pt idx="0">
                  <c:v>Gesamt-Performance</c:v>
                </c:pt>
                <c:pt idx="1">
                  <c:v>(mit Zulagen, Kosten)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Eingabe!$B$3:$B$10</c:f>
              <c:numCache>
                <c:formatCode>yyyy</c:formatCode>
                <c:ptCount val="8"/>
                <c:pt idx="0">
                  <c:v>39813</c:v>
                </c:pt>
                <c:pt idx="1">
                  <c:v>40178</c:v>
                </c:pt>
                <c:pt idx="2">
                  <c:v>40543</c:v>
                </c:pt>
                <c:pt idx="3">
                  <c:v>40908</c:v>
                </c:pt>
                <c:pt idx="4">
                  <c:v>41274</c:v>
                </c:pt>
                <c:pt idx="5">
                  <c:v>41639</c:v>
                </c:pt>
                <c:pt idx="6">
                  <c:v>42004</c:v>
                </c:pt>
                <c:pt idx="7">
                  <c:v>42369</c:v>
                </c:pt>
              </c:numCache>
            </c:numRef>
          </c:cat>
          <c:val>
            <c:numRef>
              <c:f>Eingabe!$V$3:$V$10</c:f>
              <c:numCache>
                <c:formatCode>0%</c:formatCode>
                <c:ptCount val="8"/>
                <c:pt idx="0">
                  <c:v>-0.22863392531638965</c:v>
                </c:pt>
                <c:pt idx="1">
                  <c:v>0.99848962266607655</c:v>
                </c:pt>
                <c:pt idx="2">
                  <c:v>1.1886425582889188</c:v>
                </c:pt>
                <c:pt idx="3">
                  <c:v>0.70117250319197677</c:v>
                </c:pt>
                <c:pt idx="4">
                  <c:v>0.65347944230361188</c:v>
                </c:pt>
                <c:pt idx="5">
                  <c:v>0.8594881032997812</c:v>
                </c:pt>
                <c:pt idx="6">
                  <c:v>1.1288796402299797</c:v>
                </c:pt>
                <c:pt idx="7">
                  <c:v>0.83003533743056956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BC0D-439D-AC3A-10DC00E57707}"/>
            </c:ext>
          </c:extLst>
        </c:ser>
        <c:ser>
          <c:idx val="1"/>
          <c:order val="1"/>
          <c:tx>
            <c:strRef>
              <c:f>Eingabe!$W$1:$W$2</c:f>
              <c:strCache>
                <c:ptCount val="2"/>
                <c:pt idx="0">
                  <c:v>Gesamt-Performance</c:v>
                </c:pt>
                <c:pt idx="1">
                  <c:v>(ohne Zulagen, mit Kosten)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Eingabe!$B$3:$B$10</c:f>
              <c:numCache>
                <c:formatCode>yyyy</c:formatCode>
                <c:ptCount val="8"/>
                <c:pt idx="0">
                  <c:v>39813</c:v>
                </c:pt>
                <c:pt idx="1">
                  <c:v>40178</c:v>
                </c:pt>
                <c:pt idx="2">
                  <c:v>40543</c:v>
                </c:pt>
                <c:pt idx="3">
                  <c:v>40908</c:v>
                </c:pt>
                <c:pt idx="4">
                  <c:v>41274</c:v>
                </c:pt>
                <c:pt idx="5">
                  <c:v>41639</c:v>
                </c:pt>
                <c:pt idx="6">
                  <c:v>42004</c:v>
                </c:pt>
                <c:pt idx="7">
                  <c:v>42369</c:v>
                </c:pt>
              </c:numCache>
            </c:numRef>
          </c:cat>
          <c:val>
            <c:numRef>
              <c:f>Eingabe!$W$3:$W$10</c:f>
              <c:numCache>
                <c:formatCode>0%</c:formatCode>
                <c:ptCount val="8"/>
                <c:pt idx="0">
                  <c:v>-0.22863392531638965</c:v>
                </c:pt>
                <c:pt idx="1">
                  <c:v>7.6638629202364694E-2</c:v>
                </c:pt>
                <c:pt idx="2">
                  <c:v>0.30671342511414745</c:v>
                </c:pt>
                <c:pt idx="3">
                  <c:v>5.5954620325338038E-2</c:v>
                </c:pt>
                <c:pt idx="4">
                  <c:v>9.4961704574232905E-2</c:v>
                </c:pt>
                <c:pt idx="5">
                  <c:v>0.22175396611462134</c:v>
                </c:pt>
                <c:pt idx="6">
                  <c:v>0.51534778401148651</c:v>
                </c:pt>
                <c:pt idx="7">
                  <c:v>0.35196967979457955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BC0D-439D-AC3A-10DC00E5770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6571648"/>
        <c:axId val="126573184"/>
      </c:lineChart>
      <c:dateAx>
        <c:axId val="126571648"/>
        <c:scaling>
          <c:orientation val="minMax"/>
        </c:scaling>
        <c:delete val="0"/>
        <c:axPos val="b"/>
        <c:numFmt formatCode="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6573184"/>
        <c:crosses val="autoZero"/>
        <c:auto val="1"/>
        <c:lblOffset val="100"/>
        <c:baseTimeUnit val="years"/>
      </c:dateAx>
      <c:valAx>
        <c:axId val="126573184"/>
        <c:scaling>
          <c:orientation val="minMax"/>
          <c:max val="1.2"/>
          <c:min val="-0.30000000000000004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6571648"/>
        <c:crosses val="autoZero"/>
        <c:crossBetween val="between"/>
        <c:majorUnit val="0.30000000000000004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Jahresperformance (mit Zulagen, Kosten)</c:v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Eingabe!$B$3:$B$10</c:f>
              <c:numCache>
                <c:formatCode>yyyy</c:formatCode>
                <c:ptCount val="8"/>
                <c:pt idx="0">
                  <c:v>39813</c:v>
                </c:pt>
                <c:pt idx="1">
                  <c:v>40178</c:v>
                </c:pt>
                <c:pt idx="2">
                  <c:v>40543</c:v>
                </c:pt>
                <c:pt idx="3">
                  <c:v>40908</c:v>
                </c:pt>
                <c:pt idx="4">
                  <c:v>41274</c:v>
                </c:pt>
                <c:pt idx="5">
                  <c:v>41639</c:v>
                </c:pt>
                <c:pt idx="6">
                  <c:v>42004</c:v>
                </c:pt>
                <c:pt idx="7">
                  <c:v>42369</c:v>
                </c:pt>
              </c:numCache>
            </c:numRef>
          </c:cat>
          <c:val>
            <c:numRef>
              <c:f>Eingabe!$N$3:$N$10</c:f>
              <c:numCache>
                <c:formatCode>0.0%</c:formatCode>
                <c:ptCount val="8"/>
                <c:pt idx="0">
                  <c:v>-0.29640132334076008</c:v>
                </c:pt>
                <c:pt idx="1">
                  <c:v>0.55682528927342856</c:v>
                </c:pt>
                <c:pt idx="2">
                  <c:v>0.23895040771647047</c:v>
                </c:pt>
                <c:pt idx="3">
                  <c:v>1.9903518923812039E-2</c:v>
                </c:pt>
                <c:pt idx="4">
                  <c:v>9.7414881506778406E-2</c:v>
                </c:pt>
                <c:pt idx="5">
                  <c:v>0.12465085033412303</c:v>
                </c:pt>
                <c:pt idx="6">
                  <c:v>0.14186310454040371</c:v>
                </c:pt>
                <c:pt idx="7">
                  <c:v>-2.7098212842969423E-2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FF-474B-9984-F6E60BF77E0B}"/>
            </c:ext>
          </c:extLst>
        </c:ser>
        <c:ser>
          <c:idx val="1"/>
          <c:order val="1"/>
          <c:tx>
            <c:v>Jahresperformance (ohne Zulagen, mit Kosten)</c:v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Eingabe!$B$3:$B$10</c:f>
              <c:numCache>
                <c:formatCode>yyyy</c:formatCode>
                <c:ptCount val="8"/>
                <c:pt idx="0">
                  <c:v>39813</c:v>
                </c:pt>
                <c:pt idx="1">
                  <c:v>40178</c:v>
                </c:pt>
                <c:pt idx="2">
                  <c:v>40543</c:v>
                </c:pt>
                <c:pt idx="3">
                  <c:v>40908</c:v>
                </c:pt>
                <c:pt idx="4">
                  <c:v>41274</c:v>
                </c:pt>
                <c:pt idx="5">
                  <c:v>41639</c:v>
                </c:pt>
                <c:pt idx="6">
                  <c:v>42004</c:v>
                </c:pt>
                <c:pt idx="7">
                  <c:v>42369</c:v>
                </c:pt>
              </c:numCache>
            </c:numRef>
          </c:cat>
          <c:val>
            <c:numRef>
              <c:f>Eingabe!$P$3:$P$10</c:f>
              <c:numCache>
                <c:formatCode>0.0%</c:formatCode>
                <c:ptCount val="8"/>
                <c:pt idx="0">
                  <c:v>-0.29640132334076008</c:v>
                </c:pt>
                <c:pt idx="1">
                  <c:v>9.5551443761075827E-2</c:v>
                </c:pt>
                <c:pt idx="2">
                  <c:v>0.11679411111463654</c:v>
                </c:pt>
                <c:pt idx="3">
                  <c:v>-6.832739397967251E-2</c:v>
                </c:pt>
                <c:pt idx="4">
                  <c:v>3.3666563179136882E-2</c:v>
                </c:pt>
                <c:pt idx="5">
                  <c:v>7.020118092140161E-2</c:v>
                </c:pt>
                <c:pt idx="6">
                  <c:v>0.14186310454040371</c:v>
                </c:pt>
                <c:pt idx="7">
                  <c:v>-2.7098212842969423E-2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FF-474B-9984-F6E60BF77E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26585856"/>
        <c:axId val="126587648"/>
      </c:barChart>
      <c:dateAx>
        <c:axId val="126585856"/>
        <c:scaling>
          <c:orientation val="minMax"/>
        </c:scaling>
        <c:delete val="0"/>
        <c:axPos val="b"/>
        <c:numFmt formatCode="yyyy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6587648"/>
        <c:crosses val="autoZero"/>
        <c:auto val="1"/>
        <c:lblOffset val="100"/>
        <c:baseTimeUnit val="years"/>
      </c:dateAx>
      <c:valAx>
        <c:axId val="12658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6585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381000</xdr:colOff>
      <xdr:row>10</xdr:row>
      <xdr:rowOff>104775</xdr:rowOff>
    </xdr:from>
    <xdr:to>
      <xdr:col>22</xdr:col>
      <xdr:colOff>1676401</xdr:colOff>
      <xdr:row>22</xdr:row>
      <xdr:rowOff>90489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352425</xdr:colOff>
      <xdr:row>24</xdr:row>
      <xdr:rowOff>76200</xdr:rowOff>
    </xdr:from>
    <xdr:to>
      <xdr:col>22</xdr:col>
      <xdr:colOff>1676400</xdr:colOff>
      <xdr:row>36</xdr:row>
      <xdr:rowOff>76200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>
    <pageSetUpPr fitToPage="1"/>
  </sheetPr>
  <dimension ref="A1:AD39"/>
  <sheetViews>
    <sheetView showGridLines="0" tabSelected="1" zoomScale="80" zoomScaleNormal="80" workbookViewId="0">
      <selection activeCell="F37" sqref="F37"/>
    </sheetView>
  </sheetViews>
  <sheetFormatPr baseColWidth="10" defaultColWidth="11.42578125" defaultRowHeight="15" x14ac:dyDescent="0.25"/>
  <cols>
    <col min="1" max="1" width="3" bestFit="1" customWidth="1"/>
    <col min="2" max="2" width="7.7109375" style="63" bestFit="1" customWidth="1"/>
    <col min="3" max="3" width="12.140625" bestFit="1" customWidth="1"/>
    <col min="4" max="4" width="11.5703125" style="1" bestFit="1" customWidth="1"/>
    <col min="5" max="5" width="15" bestFit="1" customWidth="1"/>
    <col min="6" max="6" width="17.85546875" style="4" bestFit="1" customWidth="1"/>
    <col min="7" max="7" width="9.42578125" style="4" bestFit="1" customWidth="1"/>
    <col min="8" max="8" width="12.140625" bestFit="1" customWidth="1"/>
    <col min="9" max="10" width="15.140625" style="14" hidden="1" customWidth="1"/>
    <col min="11" max="11" width="17.85546875" style="15" bestFit="1" customWidth="1"/>
    <col min="12" max="12" width="15.5703125" style="21" bestFit="1" customWidth="1"/>
    <col min="13" max="13" width="11.7109375" style="14" customWidth="1"/>
    <col min="14" max="14" width="10.140625" style="47" customWidth="1"/>
    <col min="15" max="15" width="14" style="14" customWidth="1"/>
    <col min="16" max="16" width="10.5703125" style="44" customWidth="1"/>
    <col min="17" max="17" width="14.5703125" style="4" customWidth="1"/>
    <col min="18" max="18" width="6.85546875" style="22" bestFit="1" customWidth="1"/>
    <col min="19" max="19" width="15.7109375" style="6" bestFit="1" customWidth="1"/>
    <col min="20" max="20" width="6.85546875" style="6" bestFit="1" customWidth="1"/>
    <col min="21" max="21" width="10.85546875" customWidth="1"/>
    <col min="22" max="22" width="20.140625" style="6" bestFit="1" customWidth="1"/>
    <col min="23" max="23" width="25.28515625" style="6" bestFit="1" customWidth="1"/>
    <col min="24" max="24" width="10.85546875" customWidth="1"/>
    <col min="30" max="30" width="15.140625" bestFit="1" customWidth="1"/>
  </cols>
  <sheetData>
    <row r="1" spans="1:30" s="31" customFormat="1" x14ac:dyDescent="0.25">
      <c r="B1" s="59" t="s">
        <v>0</v>
      </c>
      <c r="C1" s="38" t="s">
        <v>1</v>
      </c>
      <c r="D1" s="38" t="s">
        <v>2</v>
      </c>
      <c r="E1" s="38" t="s">
        <v>3</v>
      </c>
      <c r="F1" s="40" t="s">
        <v>4</v>
      </c>
      <c r="G1" s="40" t="s">
        <v>5</v>
      </c>
      <c r="H1" s="31" t="s">
        <v>6</v>
      </c>
      <c r="I1" s="32" t="s">
        <v>7</v>
      </c>
      <c r="J1" s="32" t="s">
        <v>7</v>
      </c>
      <c r="K1" s="36" t="s">
        <v>8</v>
      </c>
      <c r="L1" s="36" t="s">
        <v>9</v>
      </c>
      <c r="M1" s="109" t="s">
        <v>10</v>
      </c>
      <c r="N1" s="104"/>
      <c r="O1" s="109" t="s">
        <v>10</v>
      </c>
      <c r="P1" s="104"/>
      <c r="Q1" s="105" t="s">
        <v>11</v>
      </c>
      <c r="R1" s="106"/>
      <c r="S1" s="94" t="s">
        <v>12</v>
      </c>
      <c r="T1" s="28" t="s">
        <v>13</v>
      </c>
      <c r="U1" s="29" t="s">
        <v>14</v>
      </c>
      <c r="V1" s="103" t="s">
        <v>15</v>
      </c>
      <c r="W1" s="104"/>
      <c r="X1" s="28"/>
    </row>
    <row r="2" spans="1:30" s="33" customFormat="1" ht="15.75" thickBot="1" x14ac:dyDescent="0.3">
      <c r="B2" s="60"/>
      <c r="C2" s="39"/>
      <c r="D2" s="39"/>
      <c r="E2" s="39"/>
      <c r="F2" s="41" t="s">
        <v>16</v>
      </c>
      <c r="G2" s="97">
        <v>0.5</v>
      </c>
      <c r="I2" s="34" t="s">
        <v>1</v>
      </c>
      <c r="J2" s="34" t="s">
        <v>2</v>
      </c>
      <c r="K2" s="37" t="s">
        <v>17</v>
      </c>
      <c r="L2" s="37" t="s">
        <v>18</v>
      </c>
      <c r="M2" s="110" t="s">
        <v>19</v>
      </c>
      <c r="N2" s="108"/>
      <c r="O2" s="110" t="s">
        <v>20</v>
      </c>
      <c r="P2" s="108"/>
      <c r="Q2" s="107" t="s">
        <v>21</v>
      </c>
      <c r="R2" s="108"/>
      <c r="S2" s="30" t="s">
        <v>22</v>
      </c>
      <c r="T2" s="114" t="s">
        <v>23</v>
      </c>
      <c r="U2" s="108"/>
      <c r="V2" s="30" t="s">
        <v>19</v>
      </c>
      <c r="W2" s="35" t="s">
        <v>20</v>
      </c>
      <c r="AA2" s="51"/>
      <c r="AD2" s="33" t="s">
        <v>24</v>
      </c>
    </row>
    <row r="3" spans="1:30" x14ac:dyDescent="0.25">
      <c r="A3" s="57">
        <v>1</v>
      </c>
      <c r="B3" s="61">
        <v>39813</v>
      </c>
      <c r="C3" s="85">
        <v>192.01</v>
      </c>
      <c r="D3" s="86">
        <v>0</v>
      </c>
      <c r="E3" s="85">
        <v>0</v>
      </c>
      <c r="F3" s="85">
        <f>15.4+3.99</f>
        <v>19.39</v>
      </c>
      <c r="G3" s="85"/>
      <c r="H3" s="26">
        <f t="shared" ref="H3:H36" si="0">(E3+D3)/(C3+D3)</f>
        <v>0</v>
      </c>
      <c r="I3" s="48">
        <v>192.01</v>
      </c>
      <c r="J3" s="48">
        <f>D3</f>
        <v>0</v>
      </c>
      <c r="K3" s="89">
        <v>148.11000000000001</v>
      </c>
      <c r="L3" s="49">
        <f>C3+D3+E3</f>
        <v>192.01</v>
      </c>
      <c r="M3" s="48">
        <f>K3-I3</f>
        <v>-43.899999999999977</v>
      </c>
      <c r="N3" s="65">
        <f>M3/K3</f>
        <v>-0.29640132334076008</v>
      </c>
      <c r="O3" s="48">
        <f>M3-D3</f>
        <v>-43.899999999999977</v>
      </c>
      <c r="P3" s="65">
        <f>O3/K3</f>
        <v>-0.29640132334076008</v>
      </c>
      <c r="Q3" s="50">
        <v>-24.51</v>
      </c>
      <c r="R3" s="26">
        <f>Q3/K3</f>
        <v>-0.16548511241644723</v>
      </c>
      <c r="S3" s="91">
        <v>5</v>
      </c>
      <c r="T3" s="92">
        <f>135.17/148.11</f>
        <v>0.91263250286948872</v>
      </c>
      <c r="U3" s="92">
        <f t="shared" ref="U3:U5" si="1">1-T3</f>
        <v>8.7367497130511285E-2</v>
      </c>
      <c r="V3" s="25">
        <f>(K3-I3)/I3</f>
        <v>-0.22863392531638965</v>
      </c>
      <c r="W3" s="25">
        <f>(K3-J3-I3)/I3</f>
        <v>-0.22863392531638965</v>
      </c>
      <c r="X3" s="13"/>
      <c r="AD3">
        <f t="shared" ref="AD3:AD36" si="2">IF(ISBLANK(E3),0,1)</f>
        <v>1</v>
      </c>
    </row>
    <row r="4" spans="1:30" x14ac:dyDescent="0.25">
      <c r="A4" s="58">
        <v>2</v>
      </c>
      <c r="B4" s="61">
        <v>40178</v>
      </c>
      <c r="C4" s="85">
        <v>192</v>
      </c>
      <c r="D4" s="86">
        <v>354</v>
      </c>
      <c r="E4" s="85">
        <v>0</v>
      </c>
      <c r="F4" s="85">
        <f>15.4+4.08</f>
        <v>19.48</v>
      </c>
      <c r="G4" s="85">
        <v>3.99</v>
      </c>
      <c r="H4" s="26">
        <f t="shared" si="0"/>
        <v>0.64835164835164838</v>
      </c>
      <c r="I4" s="48">
        <f t="shared" ref="I4:I36" si="3">I3+C4</f>
        <v>384.01</v>
      </c>
      <c r="J4" s="48">
        <f>J3+D4</f>
        <v>354</v>
      </c>
      <c r="K4" s="89">
        <v>767.44</v>
      </c>
      <c r="L4" s="49">
        <f t="shared" ref="L4:L8" si="4">L3+C4+D4</f>
        <v>738.01</v>
      </c>
      <c r="M4" s="48">
        <f>K4-K3-C4</f>
        <v>427.33000000000004</v>
      </c>
      <c r="N4" s="65">
        <f t="shared" ref="N4:N9" si="5">M4/K4</f>
        <v>0.55682528927342856</v>
      </c>
      <c r="O4" s="48">
        <f>M4-D4</f>
        <v>73.330000000000041</v>
      </c>
      <c r="P4" s="65">
        <f t="shared" ref="P4:P9" si="6">O4/K4</f>
        <v>9.5551443761075827E-2</v>
      </c>
      <c r="Q4" s="50">
        <v>92.81</v>
      </c>
      <c r="R4" s="26">
        <f t="shared" ref="R4:R8" si="7">Q4/K4</f>
        <v>0.12093453559887417</v>
      </c>
      <c r="S4" s="91">
        <v>0</v>
      </c>
      <c r="T4" s="92">
        <f>686.05/767.44</f>
        <v>0.89394610653601569</v>
      </c>
      <c r="U4" s="92">
        <f t="shared" si="1"/>
        <v>0.10605389346398431</v>
      </c>
      <c r="V4" s="25">
        <f t="shared" ref="V4:V7" si="8">(K4-I4)/I4</f>
        <v>0.99848962266607655</v>
      </c>
      <c r="W4" s="25">
        <f t="shared" ref="W4:W7" si="9">(K4-J4-I4)/I4</f>
        <v>7.6638629202364694E-2</v>
      </c>
      <c r="X4" s="13"/>
      <c r="AD4">
        <f t="shared" si="2"/>
        <v>1</v>
      </c>
    </row>
    <row r="5" spans="1:30" x14ac:dyDescent="0.25">
      <c r="A5" s="58">
        <v>3</v>
      </c>
      <c r="B5" s="61">
        <v>40543</v>
      </c>
      <c r="C5" s="85">
        <v>192</v>
      </c>
      <c r="D5" s="86">
        <v>154</v>
      </c>
      <c r="E5" s="85">
        <v>0</v>
      </c>
      <c r="F5" s="85">
        <f>15.4+4.12</f>
        <v>19.52</v>
      </c>
      <c r="G5" s="85">
        <v>4.08</v>
      </c>
      <c r="H5" s="26">
        <f>(E5+D5)/(C5+D5)</f>
        <v>0.44508670520231214</v>
      </c>
      <c r="I5" s="48">
        <f>I4+C5</f>
        <v>576.01</v>
      </c>
      <c r="J5" s="48">
        <f t="shared" ref="J5:J36" si="10">J4+D5</f>
        <v>508</v>
      </c>
      <c r="K5" s="89">
        <v>1260.68</v>
      </c>
      <c r="L5" s="49">
        <f t="shared" si="4"/>
        <v>1084.01</v>
      </c>
      <c r="M5" s="48">
        <f t="shared" ref="M5:M8" si="11">K5-K4-C5</f>
        <v>301.24</v>
      </c>
      <c r="N5" s="65">
        <f t="shared" si="5"/>
        <v>0.23895040771647047</v>
      </c>
      <c r="O5" s="48">
        <f>M5-D5</f>
        <v>147.24</v>
      </c>
      <c r="P5" s="65">
        <f t="shared" si="6"/>
        <v>0.11679411111463654</v>
      </c>
      <c r="Q5" s="50">
        <v>166.76</v>
      </c>
      <c r="R5" s="26">
        <f>Q5/K5</f>
        <v>0.13227781832027158</v>
      </c>
      <c r="S5" s="91">
        <v>1</v>
      </c>
      <c r="T5" s="92">
        <v>1</v>
      </c>
      <c r="U5" s="92">
        <f t="shared" si="1"/>
        <v>0</v>
      </c>
      <c r="V5" s="25">
        <f t="shared" si="8"/>
        <v>1.1886425582889188</v>
      </c>
      <c r="W5" s="25">
        <f t="shared" si="9"/>
        <v>0.30671342511414745</v>
      </c>
      <c r="X5" s="13"/>
      <c r="AD5">
        <f t="shared" si="2"/>
        <v>1</v>
      </c>
    </row>
    <row r="6" spans="1:30" x14ac:dyDescent="0.25">
      <c r="A6" s="58">
        <v>4</v>
      </c>
      <c r="B6" s="61">
        <v>40908</v>
      </c>
      <c r="C6" s="85">
        <v>450</v>
      </c>
      <c r="D6" s="86">
        <v>154</v>
      </c>
      <c r="E6" s="85">
        <v>0</v>
      </c>
      <c r="F6" s="85">
        <f>15.39+9.07</f>
        <v>24.46</v>
      </c>
      <c r="G6" s="85">
        <v>4.12</v>
      </c>
      <c r="H6" s="26">
        <f t="shared" si="0"/>
        <v>0.25496688741721857</v>
      </c>
      <c r="I6" s="48">
        <f t="shared" si="3"/>
        <v>1026.01</v>
      </c>
      <c r="J6" s="48">
        <f t="shared" si="10"/>
        <v>662</v>
      </c>
      <c r="K6" s="89">
        <v>1745.42</v>
      </c>
      <c r="L6" s="49">
        <f t="shared" si="4"/>
        <v>1688.01</v>
      </c>
      <c r="M6" s="48">
        <f t="shared" si="11"/>
        <v>34.740000000000009</v>
      </c>
      <c r="N6" s="65">
        <f t="shared" si="5"/>
        <v>1.9903518923812039E-2</v>
      </c>
      <c r="O6" s="48">
        <f t="shared" ref="O6" si="12">M6-D6</f>
        <v>-119.25999999999999</v>
      </c>
      <c r="P6" s="65">
        <f t="shared" si="6"/>
        <v>-6.832739397967251E-2</v>
      </c>
      <c r="Q6" s="50">
        <v>-94.8</v>
      </c>
      <c r="R6" s="26">
        <f t="shared" si="7"/>
        <v>-5.4313574956171007E-2</v>
      </c>
      <c r="S6" s="91">
        <v>12</v>
      </c>
      <c r="T6" s="92">
        <f>807.71/1745.42</f>
        <v>0.4627596796186591</v>
      </c>
      <c r="U6" s="92">
        <f>1-T6</f>
        <v>0.53724032038134095</v>
      </c>
      <c r="V6" s="25">
        <f t="shared" si="8"/>
        <v>0.70117250319197677</v>
      </c>
      <c r="W6" s="25">
        <f t="shared" si="9"/>
        <v>5.5954620325338038E-2</v>
      </c>
      <c r="X6" s="13"/>
      <c r="AD6">
        <f t="shared" si="2"/>
        <v>1</v>
      </c>
    </row>
    <row r="7" spans="1:30" x14ac:dyDescent="0.25">
      <c r="A7" s="58">
        <v>5</v>
      </c>
      <c r="B7" s="61">
        <v>41274</v>
      </c>
      <c r="C7" s="85">
        <v>435</v>
      </c>
      <c r="D7" s="86">
        <v>154</v>
      </c>
      <c r="E7" s="85">
        <v>0</v>
      </c>
      <c r="F7" s="85">
        <v>8.35</v>
      </c>
      <c r="G7" s="85">
        <v>9.07</v>
      </c>
      <c r="H7" s="26">
        <f t="shared" si="0"/>
        <v>0.26146010186757218</v>
      </c>
      <c r="I7" s="48">
        <f t="shared" si="3"/>
        <v>1461.01</v>
      </c>
      <c r="J7" s="48">
        <f t="shared" si="10"/>
        <v>816</v>
      </c>
      <c r="K7" s="89">
        <v>2415.75</v>
      </c>
      <c r="L7" s="49">
        <f t="shared" si="4"/>
        <v>2277.0100000000002</v>
      </c>
      <c r="M7" s="48">
        <f t="shared" si="11"/>
        <v>235.32999999999993</v>
      </c>
      <c r="N7" s="65">
        <f>M7/K7</f>
        <v>9.7414881506778406E-2</v>
      </c>
      <c r="O7" s="48">
        <f t="shared" ref="O7" si="13">M7-D7</f>
        <v>81.329999999999927</v>
      </c>
      <c r="P7" s="65">
        <f t="shared" si="6"/>
        <v>3.3666563179136882E-2</v>
      </c>
      <c r="Q7" s="50">
        <v>89.68</v>
      </c>
      <c r="R7" s="26">
        <f t="shared" si="7"/>
        <v>3.7123046672875921E-2</v>
      </c>
      <c r="S7" s="91">
        <v>14</v>
      </c>
      <c r="T7" s="92">
        <v>0.66300000000000003</v>
      </c>
      <c r="U7" s="92">
        <v>0.33700000000000002</v>
      </c>
      <c r="V7" s="25">
        <f t="shared" si="8"/>
        <v>0.65347944230361188</v>
      </c>
      <c r="W7" s="25">
        <f t="shared" si="9"/>
        <v>9.4961704574232905E-2</v>
      </c>
      <c r="AD7">
        <f t="shared" si="2"/>
        <v>1</v>
      </c>
    </row>
    <row r="8" spans="1:30" x14ac:dyDescent="0.25">
      <c r="A8" s="58">
        <v>6</v>
      </c>
      <c r="B8" s="61">
        <v>41639</v>
      </c>
      <c r="C8" s="85">
        <v>60</v>
      </c>
      <c r="D8" s="86">
        <v>154</v>
      </c>
      <c r="E8" s="85">
        <v>0</v>
      </c>
      <c r="F8" s="85">
        <f>30.79+1.25</f>
        <v>32.04</v>
      </c>
      <c r="G8" s="85">
        <v>8.32</v>
      </c>
      <c r="H8" s="26">
        <f>(E8+D8)/(C8+D8)</f>
        <v>0.71962616822429903</v>
      </c>
      <c r="I8" s="48">
        <f t="shared" si="3"/>
        <v>1521.01</v>
      </c>
      <c r="J8" s="48">
        <f t="shared" si="10"/>
        <v>970</v>
      </c>
      <c r="K8" s="89">
        <v>2828.3</v>
      </c>
      <c r="L8" s="49">
        <f t="shared" si="4"/>
        <v>2491.0100000000002</v>
      </c>
      <c r="M8" s="48">
        <f t="shared" si="11"/>
        <v>352.55000000000018</v>
      </c>
      <c r="N8" s="65">
        <f>M8/K8</f>
        <v>0.12465085033412303</v>
      </c>
      <c r="O8" s="48">
        <f>M8-D8</f>
        <v>198.55000000000018</v>
      </c>
      <c r="P8" s="65">
        <f t="shared" si="6"/>
        <v>7.020118092140161E-2</v>
      </c>
      <c r="Q8" s="50">
        <v>230.59</v>
      </c>
      <c r="R8" s="26">
        <f t="shared" si="7"/>
        <v>8.152954071350281E-2</v>
      </c>
      <c r="S8" s="91">
        <v>8</v>
      </c>
      <c r="T8" s="92">
        <v>0.93799999999999994</v>
      </c>
      <c r="U8" s="92">
        <v>6.2E-2</v>
      </c>
      <c r="V8" s="25">
        <f>(K8-I8)/I8</f>
        <v>0.8594881032997812</v>
      </c>
      <c r="W8" s="25">
        <f t="shared" ref="W8" si="14">(K8-J8-I8)/I8</f>
        <v>0.22175396611462134</v>
      </c>
      <c r="AD8">
        <f t="shared" si="2"/>
        <v>1</v>
      </c>
    </row>
    <row r="9" spans="1:30" x14ac:dyDescent="0.25">
      <c r="A9" s="58">
        <v>7</v>
      </c>
      <c r="B9" s="61">
        <v>42004</v>
      </c>
      <c r="C9" s="85">
        <v>60</v>
      </c>
      <c r="D9" s="86">
        <f>154-154</f>
        <v>0</v>
      </c>
      <c r="E9" s="85">
        <v>0</v>
      </c>
      <c r="F9" s="85">
        <f>15.4+1.24</f>
        <v>16.64</v>
      </c>
      <c r="G9" s="85">
        <v>1.18</v>
      </c>
      <c r="H9" s="26">
        <f>(E9+D9)/(C9+D9)</f>
        <v>0</v>
      </c>
      <c r="I9" s="48">
        <f>I8+C9</f>
        <v>1581.01</v>
      </c>
      <c r="J9" s="48">
        <f t="shared" si="10"/>
        <v>970</v>
      </c>
      <c r="K9" s="89">
        <v>3365.78</v>
      </c>
      <c r="L9" s="49">
        <f>L8+C9+D9</f>
        <v>2551.0100000000002</v>
      </c>
      <c r="M9" s="48">
        <f>K9-K8-C9</f>
        <v>477.48</v>
      </c>
      <c r="N9" s="65">
        <f t="shared" si="5"/>
        <v>0.14186310454040371</v>
      </c>
      <c r="O9" s="48">
        <f>M9-D9</f>
        <v>477.48</v>
      </c>
      <c r="P9" s="65">
        <f t="shared" si="6"/>
        <v>0.14186310454040371</v>
      </c>
      <c r="Q9" s="50">
        <v>494.12</v>
      </c>
      <c r="R9" s="26">
        <f>Q9/K9</f>
        <v>0.14680698084842145</v>
      </c>
      <c r="S9" s="91">
        <v>7</v>
      </c>
      <c r="T9" s="92">
        <v>0.74199999999999999</v>
      </c>
      <c r="U9" s="92">
        <v>0.25800000000000001</v>
      </c>
      <c r="V9" s="25">
        <f>(K9-I9)/I9</f>
        <v>1.1288796402299797</v>
      </c>
      <c r="W9" s="25">
        <f>(K9-J9-I9)/I9</f>
        <v>0.51534778401148651</v>
      </c>
      <c r="AD9">
        <f t="shared" si="2"/>
        <v>1</v>
      </c>
    </row>
    <row r="10" spans="1:30" x14ac:dyDescent="0.25">
      <c r="A10" s="58">
        <v>8</v>
      </c>
      <c r="B10" s="61">
        <v>42369</v>
      </c>
      <c r="C10" s="85">
        <v>448</v>
      </c>
      <c r="D10" s="86">
        <f>154-154</f>
        <v>0</v>
      </c>
      <c r="E10" s="85">
        <v>45.39</v>
      </c>
      <c r="F10" s="85">
        <f>8.78+15.39</f>
        <v>24.17</v>
      </c>
      <c r="G10" s="85">
        <v>1.18</v>
      </c>
      <c r="H10" s="26">
        <f>(E10+D10)/(C10+D10)</f>
        <v>0.10131696428571428</v>
      </c>
      <c r="I10" s="48">
        <f t="shared" si="3"/>
        <v>2029.01</v>
      </c>
      <c r="J10" s="48">
        <f t="shared" si="10"/>
        <v>970</v>
      </c>
      <c r="K10" s="89">
        <v>3713.16</v>
      </c>
      <c r="L10" s="49">
        <v>2999.01</v>
      </c>
      <c r="M10" s="48">
        <f>K10-K9-C10</f>
        <v>-100.62000000000035</v>
      </c>
      <c r="N10" s="65">
        <f t="shared" ref="N10" si="15">M10/K10</f>
        <v>-2.7098212842969423E-2</v>
      </c>
      <c r="O10" s="48">
        <f>M10-D10</f>
        <v>-100.62000000000035</v>
      </c>
      <c r="P10" s="65">
        <f t="shared" ref="P10" si="16">O10/K10</f>
        <v>-2.7098212842969423E-2</v>
      </c>
      <c r="Q10" s="50">
        <v>-76.45</v>
      </c>
      <c r="R10" s="26">
        <f>Q10/K10</f>
        <v>-2.0588932337954734E-2</v>
      </c>
      <c r="S10" s="91">
        <v>9</v>
      </c>
      <c r="T10" s="92">
        <v>0.64900000000000002</v>
      </c>
      <c r="U10" s="92">
        <v>0.35099999999999998</v>
      </c>
      <c r="V10" s="25">
        <f>(K10-I10)/I10</f>
        <v>0.83003533743056956</v>
      </c>
      <c r="W10" s="25">
        <f>(K10-J10-I10)/I10</f>
        <v>0.35196967979457955</v>
      </c>
      <c r="AD10">
        <f t="shared" si="2"/>
        <v>1</v>
      </c>
    </row>
    <row r="11" spans="1:30" x14ac:dyDescent="0.25">
      <c r="A11" s="58">
        <v>9</v>
      </c>
      <c r="B11" s="61">
        <v>42735</v>
      </c>
      <c r="C11" s="85"/>
      <c r="D11" s="86"/>
      <c r="E11" s="85"/>
      <c r="F11" s="85"/>
      <c r="G11" s="85"/>
      <c r="H11" s="26" t="e">
        <f t="shared" si="0"/>
        <v>#DIV/0!</v>
      </c>
      <c r="I11" s="48">
        <f t="shared" si="3"/>
        <v>2029.01</v>
      </c>
      <c r="J11" s="48">
        <f t="shared" si="10"/>
        <v>970</v>
      </c>
      <c r="K11" s="89"/>
      <c r="L11" s="49"/>
      <c r="M11" s="48"/>
      <c r="N11" s="56"/>
      <c r="O11" s="48"/>
      <c r="P11" s="65"/>
      <c r="Q11" s="66"/>
      <c r="R11" s="26"/>
      <c r="S11" s="87"/>
      <c r="T11" s="87"/>
      <c r="U11" s="88"/>
      <c r="V11" s="66"/>
      <c r="W11" s="87"/>
      <c r="Y11" s="3"/>
      <c r="Z11" s="3"/>
      <c r="AA11" s="3"/>
      <c r="AB11" s="3"/>
      <c r="AC11" s="3"/>
      <c r="AD11">
        <f t="shared" si="2"/>
        <v>0</v>
      </c>
    </row>
    <row r="12" spans="1:30" x14ac:dyDescent="0.25">
      <c r="A12" s="58">
        <v>10</v>
      </c>
      <c r="B12" s="61">
        <v>43100</v>
      </c>
      <c r="C12" s="85"/>
      <c r="D12" s="86"/>
      <c r="E12" s="85"/>
      <c r="F12" s="85"/>
      <c r="G12" s="85"/>
      <c r="H12" s="26" t="e">
        <f t="shared" si="0"/>
        <v>#DIV/0!</v>
      </c>
      <c r="I12" s="48">
        <f t="shared" si="3"/>
        <v>2029.01</v>
      </c>
      <c r="J12" s="48">
        <f t="shared" si="10"/>
        <v>970</v>
      </c>
      <c r="K12" s="89"/>
      <c r="L12" s="49"/>
      <c r="M12" s="48"/>
      <c r="N12" s="56"/>
      <c r="O12" s="48"/>
      <c r="P12" s="65"/>
      <c r="Q12" s="66"/>
      <c r="R12" s="26"/>
      <c r="S12" s="87"/>
      <c r="T12" s="87"/>
      <c r="U12" s="88"/>
      <c r="V12" s="66"/>
      <c r="W12" s="87"/>
      <c r="Y12" s="3"/>
      <c r="Z12" s="3"/>
      <c r="AA12" s="3"/>
      <c r="AB12" s="3"/>
      <c r="AC12" s="3"/>
      <c r="AD12">
        <f t="shared" si="2"/>
        <v>0</v>
      </c>
    </row>
    <row r="13" spans="1:30" x14ac:dyDescent="0.25">
      <c r="A13" s="58">
        <v>11</v>
      </c>
      <c r="B13" s="61">
        <v>43465</v>
      </c>
      <c r="C13" s="85"/>
      <c r="D13" s="86"/>
      <c r="E13" s="85"/>
      <c r="F13" s="85"/>
      <c r="G13" s="85"/>
      <c r="H13" s="26" t="e">
        <f t="shared" si="0"/>
        <v>#DIV/0!</v>
      </c>
      <c r="I13" s="48">
        <f t="shared" si="3"/>
        <v>2029.01</v>
      </c>
      <c r="J13" s="48">
        <f t="shared" si="10"/>
        <v>970</v>
      </c>
      <c r="K13" s="89"/>
      <c r="L13" s="49"/>
      <c r="M13" s="48"/>
      <c r="N13" s="56"/>
      <c r="O13" s="48"/>
      <c r="P13" s="65"/>
      <c r="Q13" s="66"/>
      <c r="R13" s="26"/>
      <c r="S13" s="87"/>
      <c r="T13" s="87"/>
      <c r="U13" s="88"/>
      <c r="V13" s="66"/>
      <c r="W13" s="87"/>
      <c r="Y13" s="3"/>
      <c r="Z13" s="3"/>
      <c r="AA13" s="3"/>
      <c r="AB13" s="3"/>
      <c r="AC13" s="3"/>
      <c r="AD13">
        <f t="shared" si="2"/>
        <v>0</v>
      </c>
    </row>
    <row r="14" spans="1:30" x14ac:dyDescent="0.25">
      <c r="A14" s="58">
        <v>12</v>
      </c>
      <c r="B14" s="61">
        <v>43830</v>
      </c>
      <c r="C14" s="11"/>
      <c r="D14" s="12"/>
      <c r="E14" s="11"/>
      <c r="F14" s="11"/>
      <c r="G14" s="11"/>
      <c r="H14" s="17" t="e">
        <f t="shared" si="0"/>
        <v>#DIV/0!</v>
      </c>
      <c r="I14" s="19">
        <f t="shared" si="3"/>
        <v>2029.01</v>
      </c>
      <c r="J14" s="19">
        <f t="shared" si="10"/>
        <v>970</v>
      </c>
      <c r="K14" s="90"/>
      <c r="M14" s="19"/>
      <c r="N14" s="45"/>
      <c r="O14" s="19"/>
      <c r="P14" s="42"/>
      <c r="Q14" s="18"/>
      <c r="R14" s="17"/>
      <c r="S14" s="16"/>
      <c r="T14" s="16"/>
      <c r="U14" s="1"/>
      <c r="V14" s="18"/>
      <c r="W14" s="16"/>
      <c r="Y14" s="3"/>
      <c r="Z14" s="3"/>
      <c r="AA14" s="3"/>
      <c r="AB14" s="3"/>
      <c r="AC14" s="3"/>
      <c r="AD14">
        <f t="shared" si="2"/>
        <v>0</v>
      </c>
    </row>
    <row r="15" spans="1:30" x14ac:dyDescent="0.25">
      <c r="A15" s="58">
        <v>13</v>
      </c>
      <c r="B15" s="61">
        <v>44196</v>
      </c>
      <c r="C15" s="11"/>
      <c r="D15" s="12"/>
      <c r="E15" s="11"/>
      <c r="F15" s="11"/>
      <c r="G15" s="11"/>
      <c r="H15" s="17" t="e">
        <f t="shared" si="0"/>
        <v>#DIV/0!</v>
      </c>
      <c r="I15" s="19">
        <f t="shared" si="3"/>
        <v>2029.01</v>
      </c>
      <c r="J15" s="19">
        <f t="shared" si="10"/>
        <v>970</v>
      </c>
      <c r="K15" s="90"/>
      <c r="M15" s="19"/>
      <c r="N15" s="45"/>
      <c r="O15" s="19"/>
      <c r="P15" s="42"/>
      <c r="Q15" s="18"/>
      <c r="R15" s="17"/>
      <c r="S15" s="16"/>
      <c r="T15" s="16"/>
      <c r="U15" s="1"/>
      <c r="V15" s="16"/>
      <c r="W15" s="16"/>
      <c r="Y15" s="3"/>
      <c r="Z15" s="3"/>
      <c r="AA15" s="3"/>
      <c r="AB15" s="3"/>
      <c r="AC15" s="3"/>
      <c r="AD15">
        <f t="shared" si="2"/>
        <v>0</v>
      </c>
    </row>
    <row r="16" spans="1:30" x14ac:dyDescent="0.25">
      <c r="A16" s="58">
        <v>14</v>
      </c>
      <c r="B16" s="61">
        <v>44561</v>
      </c>
      <c r="C16" s="11"/>
      <c r="D16" s="12"/>
      <c r="E16" s="11"/>
      <c r="F16" s="11"/>
      <c r="G16" s="11"/>
      <c r="H16" s="17" t="e">
        <f t="shared" si="0"/>
        <v>#DIV/0!</v>
      </c>
      <c r="I16" s="19">
        <f t="shared" si="3"/>
        <v>2029.01</v>
      </c>
      <c r="J16" s="19">
        <f t="shared" si="10"/>
        <v>970</v>
      </c>
      <c r="K16" s="90"/>
      <c r="M16" s="19"/>
      <c r="N16" s="45"/>
      <c r="O16" s="19"/>
      <c r="P16" s="42"/>
      <c r="Q16" s="18"/>
      <c r="R16" s="17"/>
      <c r="S16" s="16"/>
      <c r="T16" s="16"/>
      <c r="U16" s="1"/>
      <c r="V16" s="16"/>
      <c r="W16" s="16"/>
      <c r="Y16" s="3"/>
      <c r="Z16" s="3"/>
      <c r="AA16" s="3"/>
      <c r="AB16" s="3"/>
      <c r="AC16" s="3"/>
      <c r="AD16">
        <f t="shared" si="2"/>
        <v>0</v>
      </c>
    </row>
    <row r="17" spans="1:30" x14ac:dyDescent="0.25">
      <c r="A17" s="58">
        <v>15</v>
      </c>
      <c r="B17" s="61">
        <v>44926</v>
      </c>
      <c r="C17" s="11"/>
      <c r="D17" s="12"/>
      <c r="E17" s="11"/>
      <c r="F17" s="11"/>
      <c r="G17" s="11"/>
      <c r="H17" s="17" t="e">
        <f t="shared" si="0"/>
        <v>#DIV/0!</v>
      </c>
      <c r="I17" s="19">
        <f t="shared" si="3"/>
        <v>2029.01</v>
      </c>
      <c r="J17" s="19">
        <f t="shared" si="10"/>
        <v>970</v>
      </c>
      <c r="K17" s="90"/>
      <c r="M17" s="19"/>
      <c r="N17" s="45"/>
      <c r="O17" s="19"/>
      <c r="P17" s="42"/>
      <c r="Q17" s="18"/>
      <c r="R17" s="17"/>
      <c r="S17" s="16"/>
      <c r="T17" s="16"/>
      <c r="U17" s="1"/>
      <c r="V17" s="16"/>
      <c r="W17" s="16"/>
      <c r="Y17" s="5"/>
      <c r="Z17" s="3"/>
      <c r="AA17" s="3"/>
      <c r="AB17" s="3"/>
      <c r="AC17" s="3"/>
      <c r="AD17">
        <f t="shared" si="2"/>
        <v>0</v>
      </c>
    </row>
    <row r="18" spans="1:30" x14ac:dyDescent="0.25">
      <c r="A18" s="58">
        <v>16</v>
      </c>
      <c r="B18" s="61">
        <v>45291</v>
      </c>
      <c r="C18" s="11"/>
      <c r="D18" s="12"/>
      <c r="E18" s="11"/>
      <c r="F18" s="11"/>
      <c r="G18" s="11"/>
      <c r="H18" s="17" t="e">
        <f t="shared" si="0"/>
        <v>#DIV/0!</v>
      </c>
      <c r="I18" s="19">
        <f t="shared" si="3"/>
        <v>2029.01</v>
      </c>
      <c r="J18" s="19">
        <f t="shared" si="10"/>
        <v>970</v>
      </c>
      <c r="K18" s="90"/>
      <c r="M18" s="19"/>
      <c r="N18" s="45"/>
      <c r="O18" s="19"/>
      <c r="P18" s="42"/>
      <c r="Q18" s="18"/>
      <c r="R18" s="17"/>
      <c r="S18" s="16"/>
      <c r="T18" s="16"/>
      <c r="U18" s="1"/>
      <c r="V18" s="16"/>
      <c r="W18" s="16"/>
      <c r="AD18">
        <f t="shared" si="2"/>
        <v>0</v>
      </c>
    </row>
    <row r="19" spans="1:30" x14ac:dyDescent="0.25">
      <c r="A19" s="58">
        <v>17</v>
      </c>
      <c r="B19" s="61">
        <v>45657</v>
      </c>
      <c r="C19" s="11"/>
      <c r="D19" s="12"/>
      <c r="E19" s="11"/>
      <c r="F19" s="11"/>
      <c r="G19" s="11"/>
      <c r="H19" s="17" t="e">
        <f t="shared" si="0"/>
        <v>#DIV/0!</v>
      </c>
      <c r="I19" s="19">
        <f t="shared" si="3"/>
        <v>2029.01</v>
      </c>
      <c r="J19" s="19">
        <f t="shared" si="10"/>
        <v>970</v>
      </c>
      <c r="K19" s="90"/>
      <c r="M19" s="19"/>
      <c r="N19" s="45"/>
      <c r="O19" s="19"/>
      <c r="P19" s="42"/>
      <c r="Q19" s="18"/>
      <c r="R19" s="17"/>
      <c r="S19" s="16"/>
      <c r="T19" s="16"/>
      <c r="U19" s="1"/>
      <c r="V19" s="16"/>
      <c r="W19" s="16"/>
      <c r="AD19">
        <f t="shared" si="2"/>
        <v>0</v>
      </c>
    </row>
    <row r="20" spans="1:30" x14ac:dyDescent="0.25">
      <c r="A20" s="58">
        <v>18</v>
      </c>
      <c r="B20" s="61">
        <v>46022</v>
      </c>
      <c r="C20" s="11"/>
      <c r="D20" s="12"/>
      <c r="E20" s="11"/>
      <c r="F20" s="11"/>
      <c r="G20" s="11"/>
      <c r="H20" s="17" t="e">
        <f t="shared" si="0"/>
        <v>#DIV/0!</v>
      </c>
      <c r="I20" s="19">
        <f>I19+C20</f>
        <v>2029.01</v>
      </c>
      <c r="J20" s="19">
        <f t="shared" si="10"/>
        <v>970</v>
      </c>
      <c r="K20" s="90"/>
      <c r="M20" s="19"/>
      <c r="N20" s="45"/>
      <c r="O20" s="19"/>
      <c r="P20" s="42"/>
      <c r="Q20" s="18"/>
      <c r="R20" s="17"/>
      <c r="S20" s="16"/>
      <c r="T20" s="16"/>
      <c r="U20" s="1"/>
      <c r="V20" s="16"/>
      <c r="W20" s="16"/>
      <c r="AD20">
        <f t="shared" si="2"/>
        <v>0</v>
      </c>
    </row>
    <row r="21" spans="1:30" x14ac:dyDescent="0.25">
      <c r="A21" s="58">
        <v>19</v>
      </c>
      <c r="B21" s="61">
        <v>46387</v>
      </c>
      <c r="C21" s="11"/>
      <c r="D21" s="12"/>
      <c r="E21" s="11"/>
      <c r="F21" s="11"/>
      <c r="G21" s="11"/>
      <c r="H21" s="17" t="e">
        <f t="shared" si="0"/>
        <v>#DIV/0!</v>
      </c>
      <c r="I21" s="19">
        <f t="shared" si="3"/>
        <v>2029.01</v>
      </c>
      <c r="J21" s="19">
        <f t="shared" si="10"/>
        <v>970</v>
      </c>
      <c r="K21" s="89"/>
      <c r="L21" s="49"/>
      <c r="M21" s="48"/>
      <c r="N21" s="56"/>
      <c r="O21" s="48"/>
      <c r="P21" s="65"/>
      <c r="Q21" s="66"/>
      <c r="R21" s="17"/>
      <c r="S21" s="16"/>
      <c r="T21" s="16"/>
      <c r="U21" s="1"/>
      <c r="V21" s="16"/>
      <c r="W21" s="16"/>
      <c r="AD21">
        <f t="shared" si="2"/>
        <v>0</v>
      </c>
    </row>
    <row r="22" spans="1:30" ht="15.75" thickBot="1" x14ac:dyDescent="0.3">
      <c r="A22" s="58">
        <v>20</v>
      </c>
      <c r="B22" s="61">
        <v>46752</v>
      </c>
      <c r="C22" s="11"/>
      <c r="D22" s="12"/>
      <c r="E22" s="11"/>
      <c r="F22" s="11"/>
      <c r="G22" s="11"/>
      <c r="H22" s="17" t="e">
        <f t="shared" si="0"/>
        <v>#DIV/0!</v>
      </c>
      <c r="I22" s="19">
        <f t="shared" si="3"/>
        <v>2029.01</v>
      </c>
      <c r="J22" s="19">
        <f t="shared" si="10"/>
        <v>970</v>
      </c>
      <c r="K22" s="89"/>
      <c r="L22" s="49"/>
      <c r="M22" s="48"/>
      <c r="N22" s="56"/>
      <c r="O22" s="48"/>
      <c r="P22" s="65"/>
      <c r="Q22" s="66"/>
      <c r="R22" s="17"/>
      <c r="S22" s="16"/>
      <c r="T22" s="16"/>
      <c r="U22" s="1"/>
      <c r="V22" s="16"/>
      <c r="W22" s="16"/>
      <c r="AD22">
        <f t="shared" si="2"/>
        <v>0</v>
      </c>
    </row>
    <row r="23" spans="1:30" x14ac:dyDescent="0.25">
      <c r="A23" s="58">
        <v>21</v>
      </c>
      <c r="B23" s="61">
        <v>47118</v>
      </c>
      <c r="C23" s="11"/>
      <c r="D23" s="12"/>
      <c r="E23" s="11"/>
      <c r="F23" s="11"/>
      <c r="G23" s="11"/>
      <c r="H23" s="17" t="e">
        <f t="shared" si="0"/>
        <v>#DIV/0!</v>
      </c>
      <c r="I23" s="19">
        <f t="shared" si="3"/>
        <v>2029.01</v>
      </c>
      <c r="J23" s="19">
        <f t="shared" si="10"/>
        <v>970</v>
      </c>
      <c r="K23" s="89"/>
      <c r="L23" s="69" t="s">
        <v>25</v>
      </c>
      <c r="M23" s="70"/>
      <c r="N23" s="71"/>
      <c r="O23" s="70"/>
      <c r="P23" s="72"/>
      <c r="Q23" s="73"/>
      <c r="R23" s="17"/>
      <c r="S23" s="16"/>
      <c r="T23" s="16"/>
      <c r="U23" s="1"/>
      <c r="V23" s="16"/>
      <c r="W23" s="16"/>
      <c r="AD23">
        <f t="shared" si="2"/>
        <v>0</v>
      </c>
    </row>
    <row r="24" spans="1:30" x14ac:dyDescent="0.25">
      <c r="A24" s="58">
        <v>22</v>
      </c>
      <c r="B24" s="61">
        <v>47483</v>
      </c>
      <c r="C24" s="11"/>
      <c r="D24" s="12"/>
      <c r="E24" s="11"/>
      <c r="F24" s="11"/>
      <c r="G24" s="11"/>
      <c r="H24" s="17" t="e">
        <f t="shared" si="0"/>
        <v>#DIV/0!</v>
      </c>
      <c r="I24" s="19">
        <f t="shared" si="3"/>
        <v>2029.01</v>
      </c>
      <c r="J24" s="19">
        <f t="shared" si="10"/>
        <v>970</v>
      </c>
      <c r="K24" s="89"/>
      <c r="L24" s="74" t="s">
        <v>31</v>
      </c>
      <c r="M24" s="75"/>
      <c r="N24" s="76"/>
      <c r="O24" s="77">
        <f>O27/C37</f>
        <v>0.50043617330619361</v>
      </c>
      <c r="P24" s="78"/>
      <c r="Q24" s="79"/>
      <c r="R24" s="17"/>
      <c r="S24" s="16"/>
      <c r="T24" s="16"/>
      <c r="U24" s="1"/>
      <c r="V24" s="16"/>
      <c r="W24" s="16"/>
      <c r="AD24">
        <f t="shared" si="2"/>
        <v>0</v>
      </c>
    </row>
    <row r="25" spans="1:30" x14ac:dyDescent="0.25">
      <c r="A25" s="58">
        <v>23</v>
      </c>
      <c r="B25" s="61">
        <v>47848</v>
      </c>
      <c r="C25" s="11"/>
      <c r="D25" s="12"/>
      <c r="E25" s="11"/>
      <c r="F25" s="11"/>
      <c r="G25" s="11"/>
      <c r="H25" s="17" t="e">
        <f t="shared" si="0"/>
        <v>#DIV/0!</v>
      </c>
      <c r="I25" s="19">
        <f t="shared" si="3"/>
        <v>2029.01</v>
      </c>
      <c r="J25" s="19">
        <f t="shared" si="10"/>
        <v>970</v>
      </c>
      <c r="K25" s="89"/>
      <c r="L25" s="80"/>
      <c r="M25" s="75"/>
      <c r="N25" s="76"/>
      <c r="O25" s="75"/>
      <c r="P25" s="78"/>
      <c r="Q25" s="79"/>
      <c r="R25" s="17"/>
      <c r="S25" s="16"/>
      <c r="T25" s="16"/>
      <c r="U25" s="1"/>
      <c r="V25" s="16"/>
      <c r="W25" s="16"/>
      <c r="AD25">
        <f t="shared" si="2"/>
        <v>0</v>
      </c>
    </row>
    <row r="26" spans="1:30" x14ac:dyDescent="0.25">
      <c r="A26" s="58">
        <v>24</v>
      </c>
      <c r="B26" s="61">
        <v>48213</v>
      </c>
      <c r="C26" s="11"/>
      <c r="D26" s="12"/>
      <c r="E26" s="11"/>
      <c r="F26" s="11"/>
      <c r="G26" s="11"/>
      <c r="H26" s="17" t="e">
        <f t="shared" si="0"/>
        <v>#DIV/0!</v>
      </c>
      <c r="I26" s="19">
        <f t="shared" si="3"/>
        <v>2029.01</v>
      </c>
      <c r="J26" s="19">
        <f t="shared" si="10"/>
        <v>970</v>
      </c>
      <c r="K26" s="89"/>
      <c r="L26" s="80" t="s">
        <v>26</v>
      </c>
      <c r="M26" s="75"/>
      <c r="N26" s="76"/>
      <c r="O26" s="75"/>
      <c r="P26" s="78"/>
      <c r="Q26" s="79"/>
      <c r="R26" s="17"/>
      <c r="S26" s="16"/>
      <c r="T26" s="16"/>
      <c r="U26" s="1"/>
      <c r="V26" s="16"/>
      <c r="W26" s="16"/>
      <c r="AD26">
        <f t="shared" si="2"/>
        <v>0</v>
      </c>
    </row>
    <row r="27" spans="1:30" x14ac:dyDescent="0.25">
      <c r="A27" s="58">
        <v>25</v>
      </c>
      <c r="B27" s="61">
        <v>48579</v>
      </c>
      <c r="C27" s="11"/>
      <c r="D27" s="12"/>
      <c r="E27" s="11"/>
      <c r="F27" s="11"/>
      <c r="G27" s="11"/>
      <c r="H27" s="17" t="e">
        <f t="shared" si="0"/>
        <v>#DIV/0!</v>
      </c>
      <c r="I27" s="19">
        <f t="shared" si="3"/>
        <v>2029.01</v>
      </c>
      <c r="J27" s="19">
        <f t="shared" si="10"/>
        <v>970</v>
      </c>
      <c r="K27" s="89"/>
      <c r="L27" s="74" t="s">
        <v>27</v>
      </c>
      <c r="M27" s="75"/>
      <c r="N27" s="76"/>
      <c r="O27" s="81">
        <f>(SUMIFS(E3:E36,AD3:AD36,1)+SUMIFS(D3:D36,AD3:AD36,1))</f>
        <v>1015.39</v>
      </c>
      <c r="P27" s="78"/>
      <c r="Q27" s="79"/>
      <c r="R27" s="17"/>
      <c r="S27" s="16"/>
      <c r="T27" s="16"/>
      <c r="U27" s="1"/>
      <c r="V27" s="16"/>
      <c r="W27" s="16"/>
      <c r="AD27">
        <f t="shared" si="2"/>
        <v>0</v>
      </c>
    </row>
    <row r="28" spans="1:30" x14ac:dyDescent="0.25">
      <c r="A28" s="58">
        <v>26</v>
      </c>
      <c r="B28" s="61">
        <v>48944</v>
      </c>
      <c r="C28" s="11"/>
      <c r="D28" s="12"/>
      <c r="E28" s="11"/>
      <c r="F28" s="11"/>
      <c r="G28" s="11"/>
      <c r="H28" s="17" t="e">
        <f t="shared" si="0"/>
        <v>#DIV/0!</v>
      </c>
      <c r="I28" s="19">
        <f t="shared" si="3"/>
        <v>2029.01</v>
      </c>
      <c r="J28" s="19">
        <f t="shared" si="10"/>
        <v>970</v>
      </c>
      <c r="K28" s="89"/>
      <c r="L28" s="82"/>
      <c r="M28" s="75"/>
      <c r="N28" s="76"/>
      <c r="O28" s="75"/>
      <c r="P28" s="78"/>
      <c r="Q28" s="79"/>
      <c r="R28" s="17"/>
      <c r="S28" s="16"/>
      <c r="T28" s="16"/>
      <c r="U28" s="1"/>
      <c r="V28" s="16"/>
      <c r="W28" s="16"/>
      <c r="AD28">
        <f t="shared" si="2"/>
        <v>0</v>
      </c>
    </row>
    <row r="29" spans="1:30" ht="15.75" x14ac:dyDescent="0.25">
      <c r="A29" s="58">
        <v>27</v>
      </c>
      <c r="B29" s="61">
        <v>49309</v>
      </c>
      <c r="C29" s="11"/>
      <c r="D29" s="12"/>
      <c r="E29" s="11"/>
      <c r="F29" s="11"/>
      <c r="G29" s="11"/>
      <c r="H29" s="17" t="e">
        <f t="shared" si="0"/>
        <v>#DIV/0!</v>
      </c>
      <c r="I29" s="19">
        <f t="shared" si="3"/>
        <v>2029.01</v>
      </c>
      <c r="J29" s="19">
        <f t="shared" si="10"/>
        <v>970</v>
      </c>
      <c r="K29" s="89"/>
      <c r="L29" s="74" t="s">
        <v>28</v>
      </c>
      <c r="M29" s="75"/>
      <c r="N29" s="98">
        <f>(K10+E37+G37)/C37</f>
        <v>1.8681475202192201</v>
      </c>
      <c r="O29" s="99">
        <f>($N$29-1)/($A$10-0.5)</f>
        <v>0.11575300269589602</v>
      </c>
      <c r="P29" s="98">
        <f>(K10+E37+G37-D37)/C37</f>
        <v>1.3900818625832301</v>
      </c>
      <c r="Q29" s="100">
        <f>($P$29-1)/($A$10-0.5)</f>
        <v>5.2010915011097343E-2</v>
      </c>
      <c r="R29" s="52"/>
      <c r="S29" s="16"/>
      <c r="T29" s="16"/>
      <c r="U29" s="1"/>
      <c r="V29" s="16"/>
      <c r="W29" s="16"/>
      <c r="AD29">
        <f t="shared" si="2"/>
        <v>0</v>
      </c>
    </row>
    <row r="30" spans="1:30" ht="15.75" thickBot="1" x14ac:dyDescent="0.3">
      <c r="A30" s="58">
        <v>28</v>
      </c>
      <c r="B30" s="61">
        <v>49674</v>
      </c>
      <c r="C30" s="11"/>
      <c r="D30" s="12"/>
      <c r="E30" s="11"/>
      <c r="F30" s="11"/>
      <c r="G30" s="11"/>
      <c r="H30" s="17" t="e">
        <f t="shared" si="0"/>
        <v>#DIV/0!</v>
      </c>
      <c r="I30" s="19">
        <f t="shared" si="3"/>
        <v>2029.01</v>
      </c>
      <c r="J30" s="19">
        <f t="shared" si="10"/>
        <v>970</v>
      </c>
      <c r="K30" s="89"/>
      <c r="L30" s="83"/>
      <c r="M30" s="84"/>
      <c r="N30" s="111" t="s">
        <v>29</v>
      </c>
      <c r="O30" s="112"/>
      <c r="P30" s="111" t="s">
        <v>20</v>
      </c>
      <c r="Q30" s="113"/>
      <c r="R30" s="17"/>
      <c r="S30" s="16"/>
      <c r="T30" s="16"/>
      <c r="U30" s="1"/>
      <c r="V30" s="16"/>
      <c r="W30" s="16"/>
      <c r="AD30">
        <f t="shared" si="2"/>
        <v>0</v>
      </c>
    </row>
    <row r="31" spans="1:30" x14ac:dyDescent="0.25">
      <c r="A31" s="58">
        <v>29</v>
      </c>
      <c r="B31" s="61">
        <v>50040</v>
      </c>
      <c r="C31" s="11"/>
      <c r="D31" s="12"/>
      <c r="E31" s="11"/>
      <c r="F31" s="11"/>
      <c r="G31" s="11"/>
      <c r="H31" s="17" t="e">
        <f t="shared" si="0"/>
        <v>#DIV/0!</v>
      </c>
      <c r="I31" s="19">
        <f t="shared" si="3"/>
        <v>2029.01</v>
      </c>
      <c r="J31" s="19">
        <f t="shared" si="10"/>
        <v>970</v>
      </c>
      <c r="K31" s="89"/>
      <c r="L31" s="68"/>
      <c r="M31" s="48"/>
      <c r="N31" s="46"/>
      <c r="O31" s="3"/>
      <c r="P31" s="67"/>
      <c r="Q31" s="66"/>
      <c r="R31" s="17"/>
      <c r="S31" s="16"/>
      <c r="T31" s="16"/>
      <c r="U31" s="1"/>
      <c r="V31" s="16"/>
      <c r="W31" s="16"/>
      <c r="AD31">
        <f t="shared" si="2"/>
        <v>0</v>
      </c>
    </row>
    <row r="32" spans="1:30" x14ac:dyDescent="0.25">
      <c r="A32" s="58">
        <v>30</v>
      </c>
      <c r="B32" s="61">
        <v>50405</v>
      </c>
      <c r="C32" s="11"/>
      <c r="D32" s="12"/>
      <c r="E32" s="11"/>
      <c r="F32" s="11"/>
      <c r="G32" s="11"/>
      <c r="H32" s="17" t="e">
        <f t="shared" si="0"/>
        <v>#DIV/0!</v>
      </c>
      <c r="I32" s="19">
        <f t="shared" si="3"/>
        <v>2029.01</v>
      </c>
      <c r="J32" s="19">
        <f t="shared" si="10"/>
        <v>970</v>
      </c>
      <c r="K32" s="89"/>
      <c r="L32" s="5"/>
      <c r="M32" s="3"/>
      <c r="N32" s="56"/>
      <c r="O32" s="48"/>
      <c r="P32" s="65"/>
      <c r="Q32" s="66"/>
      <c r="R32" s="17"/>
      <c r="S32" s="16"/>
      <c r="T32" s="16"/>
      <c r="U32" s="1"/>
      <c r="V32" s="16"/>
      <c r="W32" s="16"/>
      <c r="AD32">
        <f t="shared" si="2"/>
        <v>0</v>
      </c>
    </row>
    <row r="33" spans="1:30" x14ac:dyDescent="0.25">
      <c r="A33" s="58">
        <v>31</v>
      </c>
      <c r="B33" s="61">
        <v>50770</v>
      </c>
      <c r="C33" s="11"/>
      <c r="D33" s="12"/>
      <c r="E33" s="11"/>
      <c r="F33" s="11"/>
      <c r="G33" s="11"/>
      <c r="H33" s="17" t="e">
        <f t="shared" si="0"/>
        <v>#DIV/0!</v>
      </c>
      <c r="I33" s="19">
        <f t="shared" si="3"/>
        <v>2029.01</v>
      </c>
      <c r="J33" s="19">
        <f t="shared" si="10"/>
        <v>970</v>
      </c>
      <c r="K33" s="89"/>
      <c r="L33" s="68"/>
      <c r="M33" s="3"/>
      <c r="N33" s="46"/>
      <c r="O33" s="64"/>
      <c r="P33" s="67"/>
      <c r="Q33" s="66"/>
      <c r="R33" s="17"/>
      <c r="S33" s="16"/>
      <c r="T33" s="16"/>
      <c r="U33" s="1"/>
      <c r="V33" s="16"/>
      <c r="W33" s="16"/>
      <c r="AD33">
        <f t="shared" si="2"/>
        <v>0</v>
      </c>
    </row>
    <row r="34" spans="1:30" x14ac:dyDescent="0.25">
      <c r="A34" s="58">
        <v>32</v>
      </c>
      <c r="B34" s="61">
        <v>51135</v>
      </c>
      <c r="C34" s="11"/>
      <c r="D34" s="12"/>
      <c r="E34" s="11"/>
      <c r="F34" s="11"/>
      <c r="G34" s="11"/>
      <c r="H34" s="17" t="e">
        <f t="shared" si="0"/>
        <v>#DIV/0!</v>
      </c>
      <c r="I34" s="19">
        <f t="shared" si="3"/>
        <v>2029.01</v>
      </c>
      <c r="J34" s="19">
        <f t="shared" si="10"/>
        <v>970</v>
      </c>
      <c r="K34" s="89"/>
      <c r="L34" s="49"/>
      <c r="M34" s="64"/>
      <c r="N34" s="46"/>
      <c r="O34" s="3"/>
      <c r="P34" s="67"/>
      <c r="Q34" s="66"/>
      <c r="R34" s="17"/>
      <c r="S34" s="16"/>
      <c r="T34" s="16"/>
      <c r="U34" s="1"/>
      <c r="V34" s="16"/>
      <c r="W34" s="16"/>
      <c r="AD34">
        <f t="shared" si="2"/>
        <v>0</v>
      </c>
    </row>
    <row r="35" spans="1:30" x14ac:dyDescent="0.25">
      <c r="A35" s="58">
        <v>33</v>
      </c>
      <c r="B35" s="61">
        <v>51501</v>
      </c>
      <c r="C35" s="11"/>
      <c r="D35" s="12"/>
      <c r="E35" s="11"/>
      <c r="F35" s="11"/>
      <c r="G35" s="11"/>
      <c r="H35" s="17" t="e">
        <f t="shared" si="0"/>
        <v>#DIV/0!</v>
      </c>
      <c r="I35" s="19">
        <f t="shared" si="3"/>
        <v>2029.01</v>
      </c>
      <c r="J35" s="19">
        <f t="shared" si="10"/>
        <v>970</v>
      </c>
      <c r="K35" s="90"/>
      <c r="M35" s="19"/>
      <c r="N35" s="45"/>
      <c r="O35" s="19"/>
      <c r="P35" s="42"/>
      <c r="Q35" s="18"/>
      <c r="R35" s="17"/>
      <c r="S35" s="16"/>
      <c r="T35" s="16"/>
      <c r="U35" s="1"/>
      <c r="V35" s="16"/>
      <c r="W35" s="16"/>
      <c r="AD35">
        <f t="shared" si="2"/>
        <v>0</v>
      </c>
    </row>
    <row r="36" spans="1:30" ht="15.75" thickBot="1" x14ac:dyDescent="0.3">
      <c r="A36" s="58">
        <v>34</v>
      </c>
      <c r="B36" s="61">
        <v>51866</v>
      </c>
      <c r="C36" s="11"/>
      <c r="D36" s="12"/>
      <c r="E36" s="11"/>
      <c r="F36" s="11"/>
      <c r="G36" s="11"/>
      <c r="H36" s="17" t="e">
        <f t="shared" si="0"/>
        <v>#DIV/0!</v>
      </c>
      <c r="I36" s="19">
        <f t="shared" si="3"/>
        <v>2029.01</v>
      </c>
      <c r="J36" s="19">
        <f t="shared" si="10"/>
        <v>970</v>
      </c>
      <c r="K36" s="90"/>
      <c r="M36" s="19"/>
      <c r="N36" s="45"/>
      <c r="O36" s="93"/>
      <c r="P36" s="42"/>
      <c r="Q36" s="18"/>
      <c r="R36" s="17"/>
      <c r="S36" s="16"/>
      <c r="T36" s="16"/>
      <c r="U36" s="1"/>
      <c r="V36" s="16"/>
      <c r="W36" s="16"/>
      <c r="AD36">
        <f t="shared" si="2"/>
        <v>0</v>
      </c>
    </row>
    <row r="37" spans="1:30" s="2" customFormat="1" ht="15.75" thickBot="1" x14ac:dyDescent="0.3">
      <c r="B37" s="62" t="s">
        <v>30</v>
      </c>
      <c r="C37" s="9">
        <f>SUM(C3:C36)</f>
        <v>2029.01</v>
      </c>
      <c r="D37" s="10">
        <f>SUM(D3:D36)</f>
        <v>970</v>
      </c>
      <c r="E37" s="10">
        <f>SUM(E3:E36)</f>
        <v>45.39</v>
      </c>
      <c r="F37" s="10">
        <f>SUM(F3:F36)</f>
        <v>164.05</v>
      </c>
      <c r="G37" s="10">
        <f>SUM(G3:G36)</f>
        <v>31.94</v>
      </c>
      <c r="H37" s="8"/>
      <c r="I37" s="24"/>
      <c r="J37" s="27"/>
      <c r="K37" s="15">
        <f>MAX(K3:K36)</f>
        <v>3713.16</v>
      </c>
      <c r="L37" s="21"/>
      <c r="M37" s="15"/>
      <c r="N37" s="53"/>
      <c r="O37" s="15"/>
      <c r="P37" s="43"/>
      <c r="Q37" s="20"/>
      <c r="R37" s="23"/>
      <c r="S37" s="7"/>
      <c r="T37" s="7"/>
      <c r="V37" s="7"/>
      <c r="W37" s="7"/>
    </row>
    <row r="38" spans="1:30" ht="15.75" hidden="1" thickBot="1" x14ac:dyDescent="0.3">
      <c r="C38" s="101">
        <f>C37+D37</f>
        <v>2999.01</v>
      </c>
      <c r="D38" s="102"/>
      <c r="K38" s="43">
        <f>($K$37-C38)/C38/6.5</f>
        <v>3.6635166528031157E-2</v>
      </c>
      <c r="Q38" s="55"/>
      <c r="R38" s="95"/>
      <c r="S38" s="96"/>
    </row>
    <row r="39" spans="1:30" hidden="1" x14ac:dyDescent="0.25">
      <c r="D39" s="54">
        <f>C38-G37</f>
        <v>2967.07</v>
      </c>
      <c r="K39" s="43">
        <f>($K$37-D39)/D39/6.5</f>
        <v>3.8685665293733171E-2</v>
      </c>
    </row>
  </sheetData>
  <sheetProtection formatCells="0" formatColumns="0" formatRows="0" insertColumns="0" insertRows="0" insertHyperlinks="0" deleteColumns="0" deleteRows="0" selectLockedCells="1" sort="0" autoFilter="0" pivotTables="0"/>
  <mergeCells count="11">
    <mergeCell ref="C38:D38"/>
    <mergeCell ref="V1:W1"/>
    <mergeCell ref="Q1:R1"/>
    <mergeCell ref="Q2:R2"/>
    <mergeCell ref="M1:N1"/>
    <mergeCell ref="M2:N2"/>
    <mergeCell ref="O1:P1"/>
    <mergeCell ref="O2:P2"/>
    <mergeCell ref="N30:O30"/>
    <mergeCell ref="P30:Q30"/>
    <mergeCell ref="T2:U2"/>
  </mergeCells>
  <pageMargins left="0.7" right="0.7" top="0.78740157499999996" bottom="0.78740157499999996" header="0.3" footer="0.3"/>
  <pageSetup paperSize="9" scale="37" orientation="landscape" horizontalDpi="4294967293" verticalDpi="4294967293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Eingabe</vt:lpstr>
      <vt:lpstr>Eingabe!Print_Area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2006-09-21T08:52:22Z</dcterms:created>
  <dcterms:modified xsi:type="dcterms:W3CDTF">2016-03-22T17:17:19Z</dcterms:modified>
  <cp:category/>
  <cp:contentStatus/>
</cp:coreProperties>
</file>