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4385"/>
  </bookViews>
  <sheets>
    <sheet name="Tabelle1" sheetId="1" r:id="rId1"/>
  </sheets>
  <calcPr calcId="152511"/>
</workbook>
</file>

<file path=xl/calcChain.xml><?xml version="1.0" encoding="utf-8"?>
<calcChain xmlns="http://schemas.openxmlformats.org/spreadsheetml/2006/main">
  <c r="C42" i="1" l="1"/>
  <c r="C41" i="1"/>
  <c r="E29" i="1"/>
  <c r="B39" i="1" l="1"/>
  <c r="C39" i="1" s="1"/>
  <c r="B38" i="1"/>
  <c r="C38" i="1" s="1"/>
  <c r="B37" i="1"/>
  <c r="C37" i="1" s="1"/>
  <c r="B36" i="1"/>
  <c r="C36" i="1" s="1"/>
  <c r="B35" i="1"/>
  <c r="C35" i="1" s="1"/>
  <c r="B34" i="1"/>
  <c r="C34" i="1" s="1"/>
  <c r="B33" i="1"/>
  <c r="C33" i="1" s="1"/>
  <c r="B32" i="1"/>
  <c r="C32" i="1" s="1"/>
  <c r="B31" i="1"/>
  <c r="C31" i="1" s="1"/>
  <c r="B30" i="1"/>
  <c r="C30" i="1" s="1"/>
  <c r="B29" i="1"/>
  <c r="C29" i="1" s="1"/>
  <c r="B28" i="1"/>
  <c r="C28" i="1" s="1"/>
  <c r="B41" i="1" l="1"/>
  <c r="B42" i="1" s="1"/>
  <c r="B49" i="1" l="1"/>
  <c r="B47" i="1"/>
  <c r="D42" i="1"/>
  <c r="C43" i="1" s="1"/>
  <c r="C47" i="1" l="1"/>
  <c r="C45" i="1"/>
  <c r="C49" i="1" s="1"/>
  <c r="C50" i="1" s="1"/>
  <c r="E42" i="1"/>
  <c r="C46" i="1"/>
  <c r="B50" i="1"/>
  <c r="D50" i="1" l="1"/>
  <c r="E50" i="1" s="1"/>
  <c r="C60" i="1"/>
  <c r="C59" i="1"/>
  <c r="C58" i="1"/>
  <c r="C57" i="1"/>
  <c r="D49" i="1"/>
  <c r="E49" i="1" s="1"/>
</calcChain>
</file>

<file path=xl/sharedStrings.xml><?xml version="1.0" encoding="utf-8"?>
<sst xmlns="http://schemas.openxmlformats.org/spreadsheetml/2006/main" count="50" uniqueCount="50">
  <si>
    <t>Kosten Versicherung</t>
  </si>
  <si>
    <t>Versicherung</t>
  </si>
  <si>
    <t>Einmalige Abschlusskosten</t>
  </si>
  <si>
    <t>Verwaltungskosten jährlich (Eigenbeiträge in %)</t>
  </si>
  <si>
    <t>Verwaltungskosten jährlich (Beitragssumme in %)</t>
  </si>
  <si>
    <t>Verwaltungs Gebühr pro Zulage ( %)</t>
  </si>
  <si>
    <t>Verw. Sonderzahlung (%)</t>
  </si>
  <si>
    <t>Verwalt. Kosten Gesamtguthaben jährlich</t>
  </si>
  <si>
    <t>Gebühr pro Zulage (%)</t>
  </si>
  <si>
    <t>Sonderzahlung (%)</t>
  </si>
  <si>
    <t>Absicherung Fondguthaben (%)</t>
  </si>
  <si>
    <t>unberücksichtigt</t>
  </si>
  <si>
    <t>WWK Riester Premium FörderRente Protect</t>
  </si>
  <si>
    <t xml:space="preserve">Beispielrechnung: </t>
  </si>
  <si>
    <t>Einzahlbetrag pro Monat</t>
  </si>
  <si>
    <t>Jährliche Förderung</t>
  </si>
  <si>
    <t>Jahreszins (Rendite)</t>
  </si>
  <si>
    <t>Besparte Jahre</t>
  </si>
  <si>
    <t>effektive Einzahlung nach Kosten</t>
  </si>
  <si>
    <t xml:space="preserve">Januar </t>
  </si>
  <si>
    <t>Feburar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</si>
  <si>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</si>
  <si>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</si>
  <si>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</si>
  <si>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</si>
  <si>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</si>
  <si>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</si>
  <si>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</si>
  <si>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</si>
  <si>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</si>
  <si>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</si>
  <si>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Differenz Kosten vs. Einzahlung</t>
  </si>
  <si>
    <t>In Prozent</t>
  </si>
  <si>
    <t>Guthaben nach laufenden jährlichen Kosten:</t>
  </si>
  <si>
    <t>Opportunitätskosten pro Jahr ohne Zinsen</t>
  </si>
  <si>
    <t>Opportunitätskosten pro Jahr mit Zinsen</t>
  </si>
  <si>
    <t>Differenz = Opportunitätskosten Gesamt</t>
  </si>
  <si>
    <t>Eingezahlte Beiträge nach 40 Jahren</t>
  </si>
  <si>
    <t>Gesamtkosten</t>
  </si>
  <si>
    <t>Guthaben nach 40 Jahren mit Zulagen und Zins</t>
  </si>
  <si>
    <t>Gesamtverlust</t>
  </si>
  <si>
    <t>Jahr</t>
  </si>
  <si>
    <t>Rentenfaktor</t>
  </si>
  <si>
    <t>Errechnete Rente</t>
  </si>
  <si>
    <r>
      <t xml:space="preserve">eingezahlte Beiträge </t>
    </r>
    <r>
      <rPr>
        <b/>
        <sz val="12"/>
        <color indexed="8"/>
        <rFont val="Arial"/>
        <family val="2"/>
      </rPr>
      <t xml:space="preserve">nach einem Jahr </t>
    </r>
  </si>
  <si>
    <t>Guthaben mit Zulagen</t>
  </si>
  <si>
    <t>Guthaben nach Kosten mit Zinseszins</t>
  </si>
  <si>
    <t>Sonderzahlung</t>
  </si>
  <si>
    <t>Sonderzahlung bereinigt mit Gebühr:</t>
  </si>
  <si>
    <t>Anzahl Sonderzahlungen pro Jahr: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</si>
</sst>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€-407]#,##0.00&quot; &quot;;[$€-407]&quot;(&quot;#,##0.00&quot;)&quot;;[$€-407]&quot;-&quot;#&quot; &quot;;@&quot; &quot;"/>
    <numFmt numFmtId="165" formatCode="#,##0.00&quot; &quot;[$€-401]"/>
    <numFmt numFmtId="166" formatCode="#,##0.00\ &quot;€&quot;"/>
    <numFmt numFmtId="167" formatCode="#,##0.00\ [$€-803]"/>
  </numFmts>
  <fonts count="12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1"/>
      <color rgb="FF000000"/>
      <name val="Arial"/>
      <family val="2"/>
    </font>
    <font>
      <b/>
      <u/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FF0000"/>
      <name val="Arial"/>
      <family val="2"/>
    </font>
    <font>
      <u/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sz val="12"/>
      <color rgb="FFFF0000"/>
      <name val="Arial"/>
      <family val="2"/>
    </font>
    <font>
      <u/>
      <sz val="12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2" fillId="0" borderId="0"/>
  </cellStyleXfs>
  <cellXfs count="64">
    <xf numFmtId="0" fontId="0" fillId="0" borderId="0" xfId="0"/>
    <xf numFmtId="0" fontId="3" fillId="0" borderId="0" xfId="0" applyFont="1"/>
    <xf numFmtId="0" fontId="4" fillId="0" borderId="1" xfId="0" applyFont="1" applyBorder="1"/>
    <xf numFmtId="166" fontId="5" fillId="0" borderId="2" xfId="0" applyNumberFormat="1" applyFont="1" applyBorder="1"/>
    <xf numFmtId="166" fontId="6" fillId="0" borderId="3" xfId="0" applyNumberFormat="1" applyFont="1" applyBorder="1"/>
    <xf numFmtId="166" fontId="5" fillId="0" borderId="4" xfId="0" applyNumberFormat="1" applyFont="1" applyBorder="1"/>
    <xf numFmtId="165" fontId="7" fillId="0" borderId="0" xfId="1" applyNumberFormat="1" applyFont="1" applyFill="1" applyAlignment="1"/>
    <xf numFmtId="0" fontId="8" fillId="0" borderId="0" xfId="0" applyFont="1"/>
    <xf numFmtId="0" fontId="7" fillId="0" borderId="0" xfId="0" applyFont="1"/>
    <xf numFmtId="165" fontId="9" fillId="0" borderId="5" xfId="1" applyNumberFormat="1" applyFont="1" applyFill="1" applyBorder="1" applyAlignment="1"/>
    <xf numFmtId="0" fontId="9" fillId="0" borderId="1" xfId="0" applyFont="1" applyBorder="1"/>
    <xf numFmtId="165" fontId="9" fillId="0" borderId="1" xfId="1" applyNumberFormat="1" applyFont="1" applyFill="1" applyBorder="1" applyAlignment="1"/>
    <xf numFmtId="0" fontId="9" fillId="0" borderId="6" xfId="0" applyFont="1" applyBorder="1"/>
    <xf numFmtId="165" fontId="7" fillId="0" borderId="7" xfId="1" applyNumberFormat="1" applyFont="1" applyFill="1" applyBorder="1" applyAlignment="1"/>
    <xf numFmtId="0" fontId="8" fillId="0" borderId="0" xfId="0" applyFont="1" applyBorder="1"/>
    <xf numFmtId="0" fontId="7" fillId="0" borderId="0" xfId="0" applyFont="1" applyBorder="1"/>
    <xf numFmtId="165" fontId="7" fillId="0" borderId="0" xfId="1" applyNumberFormat="1" applyFont="1" applyFill="1" applyBorder="1" applyAlignment="1"/>
    <xf numFmtId="0" fontId="7" fillId="0" borderId="8" xfId="0" applyFont="1" applyBorder="1"/>
    <xf numFmtId="165" fontId="7" fillId="0" borderId="5" xfId="1" applyNumberFormat="1" applyFont="1" applyFill="1" applyBorder="1" applyAlignment="1"/>
    <xf numFmtId="0" fontId="8" fillId="0" borderId="1" xfId="0" applyFont="1" applyBorder="1"/>
    <xf numFmtId="0" fontId="7" fillId="0" borderId="1" xfId="0" applyFont="1" applyBorder="1"/>
    <xf numFmtId="0" fontId="7" fillId="0" borderId="1" xfId="1" applyNumberFormat="1" applyFont="1" applyFill="1" applyBorder="1" applyAlignment="1"/>
    <xf numFmtId="0" fontId="7" fillId="0" borderId="6" xfId="0" applyFont="1" applyBorder="1"/>
    <xf numFmtId="165" fontId="7" fillId="0" borderId="2" xfId="1" applyNumberFormat="1" applyFont="1" applyFill="1" applyBorder="1" applyAlignment="1"/>
    <xf numFmtId="0" fontId="8" fillId="0" borderId="9" xfId="0" applyFont="1" applyBorder="1"/>
    <xf numFmtId="165" fontId="7" fillId="0" borderId="9" xfId="1" applyNumberFormat="1" applyFont="1" applyFill="1" applyBorder="1" applyAlignment="1"/>
    <xf numFmtId="165" fontId="7" fillId="0" borderId="10" xfId="1" applyNumberFormat="1" applyFont="1" applyFill="1" applyBorder="1" applyAlignment="1"/>
    <xf numFmtId="165" fontId="7" fillId="0" borderId="8" xfId="1" applyNumberFormat="1" applyFont="1" applyFill="1" applyBorder="1" applyAlignment="1"/>
    <xf numFmtId="165" fontId="7" fillId="0" borderId="2" xfId="1" applyNumberFormat="1" applyFont="1" applyFill="1" applyBorder="1" applyAlignment="1">
      <alignment horizontal="center"/>
    </xf>
    <xf numFmtId="0" fontId="8" fillId="0" borderId="9" xfId="0" applyFont="1" applyBorder="1" applyAlignment="1">
      <alignment horizontal="center"/>
    </xf>
    <xf numFmtId="165" fontId="7" fillId="0" borderId="9" xfId="1" applyNumberFormat="1" applyFont="1" applyFill="1" applyBorder="1" applyAlignment="1">
      <alignment horizontal="center"/>
    </xf>
    <xf numFmtId="165" fontId="7" fillId="0" borderId="7" xfId="1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0" fontId="7" fillId="0" borderId="10" xfId="0" applyFont="1" applyBorder="1"/>
    <xf numFmtId="166" fontId="8" fillId="0" borderId="0" xfId="0" applyNumberFormat="1" applyFont="1" applyBorder="1"/>
    <xf numFmtId="166" fontId="7" fillId="0" borderId="8" xfId="0" applyNumberFormat="1" applyFont="1" applyBorder="1"/>
    <xf numFmtId="165" fontId="7" fillId="0" borderId="4" xfId="1" applyNumberFormat="1" applyFont="1" applyFill="1" applyBorder="1" applyAlignment="1"/>
    <xf numFmtId="166" fontId="8" fillId="0" borderId="3" xfId="0" applyNumberFormat="1" applyFont="1" applyBorder="1"/>
    <xf numFmtId="166" fontId="7" fillId="0" borderId="11" xfId="0" applyNumberFormat="1" applyFont="1" applyBorder="1"/>
    <xf numFmtId="166" fontId="8" fillId="0" borderId="9" xfId="0" applyNumberFormat="1" applyFont="1" applyBorder="1"/>
    <xf numFmtId="0" fontId="7" fillId="0" borderId="8" xfId="1" applyNumberFormat="1" applyFont="1" applyFill="1" applyBorder="1" applyAlignment="1"/>
    <xf numFmtId="167" fontId="8" fillId="0" borderId="0" xfId="0" applyNumberFormat="1" applyFont="1" applyBorder="1"/>
    <xf numFmtId="3" fontId="10" fillId="0" borderId="9" xfId="1" applyNumberFormat="1" applyFont="1" applyFill="1" applyBorder="1" applyAlignment="1"/>
    <xf numFmtId="0" fontId="8" fillId="0" borderId="10" xfId="0" applyFont="1" applyBorder="1"/>
    <xf numFmtId="165" fontId="11" fillId="0" borderId="3" xfId="1" applyNumberFormat="1" applyFont="1" applyFill="1" applyBorder="1" applyAlignment="1"/>
    <xf numFmtId="1" fontId="10" fillId="0" borderId="3" xfId="1" applyNumberFormat="1" applyFont="1" applyFill="1" applyBorder="1" applyAlignment="1"/>
    <xf numFmtId="0" fontId="8" fillId="0" borderId="11" xfId="0" applyFont="1" applyBorder="1"/>
    <xf numFmtId="0" fontId="7" fillId="0" borderId="7" xfId="1" applyNumberFormat="1" applyFont="1" applyFill="1" applyBorder="1" applyAlignment="1"/>
    <xf numFmtId="0" fontId="8" fillId="0" borderId="0" xfId="0" applyNumberFormat="1" applyFont="1" applyBorder="1"/>
    <xf numFmtId="0" fontId="7" fillId="0" borderId="4" xfId="1" applyNumberFormat="1" applyFont="1" applyFill="1" applyBorder="1" applyAlignment="1"/>
    <xf numFmtId="0" fontId="8" fillId="0" borderId="3" xfId="0" applyNumberFormat="1" applyFont="1" applyBorder="1"/>
    <xf numFmtId="165" fontId="7" fillId="0" borderId="11" xfId="1" applyNumberFormat="1" applyFont="1" applyFill="1" applyBorder="1" applyAlignment="1"/>
    <xf numFmtId="0" fontId="8" fillId="0" borderId="3" xfId="0" applyFont="1" applyBorder="1"/>
    <xf numFmtId="0" fontId="7" fillId="0" borderId="0" xfId="1" applyNumberFormat="1" applyFont="1" applyFill="1" applyAlignment="1"/>
    <xf numFmtId="0" fontId="8" fillId="0" borderId="0" xfId="0" applyNumberFormat="1" applyFont="1"/>
    <xf numFmtId="0" fontId="7" fillId="3" borderId="12" xfId="1" applyNumberFormat="1" applyFont="1" applyFill="1" applyBorder="1" applyAlignment="1">
      <alignment horizontal="center"/>
    </xf>
    <xf numFmtId="166" fontId="8" fillId="4" borderId="12" xfId="0" applyNumberFormat="1" applyFont="1" applyFill="1" applyBorder="1" applyAlignment="1">
      <alignment horizontal="center"/>
    </xf>
    <xf numFmtId="165" fontId="7" fillId="5" borderId="12" xfId="1" applyNumberFormat="1" applyFont="1" applyFill="1" applyBorder="1" applyAlignment="1">
      <alignment horizontal="center"/>
    </xf>
    <xf numFmtId="165" fontId="7" fillId="6" borderId="12" xfId="1" applyNumberFormat="1" applyFont="1" applyFill="1" applyBorder="1" applyAlignment="1"/>
    <xf numFmtId="165" fontId="7" fillId="6" borderId="12" xfId="1" applyNumberFormat="1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165" fontId="7" fillId="0" borderId="14" xfId="1" applyNumberFormat="1" applyFont="1" applyFill="1" applyBorder="1" applyAlignment="1">
      <alignment horizontal="center"/>
    </xf>
    <xf numFmtId="165" fontId="7" fillId="0" borderId="15" xfId="1" applyNumberFormat="1" applyFont="1" applyFill="1" applyBorder="1" applyAlignment="1"/>
  </cellXfs>
  <cellStyles count="2">
    <cellStyle name="Euro" xfId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T68"/>
  <sheetViews>
    <sheetView tabSelected="1" topLeftCell="A19" workbookViewId="0">
      <selection activeCell="C26" sqref="C26"/>
    </sheetView>
  </sheetViews>
  <sheetFormatPr baseColWidth="10" defaultRowHeight="15" x14ac:dyDescent="0.2"/>
  <cols>
    <col min="1" max="1" width="46.5703125" style="6" customWidth="1"/>
    <col min="2" max="2" width="31.42578125" style="7" customWidth="1"/>
    <col min="3" max="3" width="51.28515625" style="6" customWidth="1"/>
    <col min="4" max="4" width="56.140625" style="7" customWidth="1"/>
    <col min="5" max="5" width="41.42578125" style="6" customWidth="1"/>
    <col min="6" max="6" width="31.28515625" style="7" customWidth="1"/>
    <col min="7" max="7" width="52.42578125" style="6" customWidth="1"/>
    <col min="8" max="8" width="24.140625" style="7" customWidth="1"/>
    <col min="9" max="9" width="24.7109375" style="6" customWidth="1"/>
    <col min="10" max="10" width="36.7109375" style="7" customWidth="1"/>
    <col min="11" max="11" width="11.42578125" style="6"/>
    <col min="12" max="12" width="11.42578125" style="7"/>
    <col min="13" max="13" width="11.42578125" style="8"/>
    <col min="14" max="14" width="11.42578125" style="7"/>
    <col min="15" max="15" width="11.42578125" style="8"/>
    <col min="16" max="16" width="11.42578125" style="7"/>
    <col min="17" max="17" width="11.42578125" style="8"/>
    <col min="18" max="18" width="11.42578125" style="7"/>
    <col min="19" max="19" width="11.42578125" style="8"/>
    <col min="20" max="20" width="11.42578125" style="7"/>
    <col min="21" max="16384" width="11.42578125" style="8"/>
  </cols>
  <sheetData>
    <row r="13" spans="1:10" ht="15.75" x14ac:dyDescent="0.25">
      <c r="A13" s="1" t="s">
        <v>0</v>
      </c>
      <c r="B13" s="8"/>
    </row>
    <row r="16" spans="1:10" ht="21" customHeight="1" x14ac:dyDescent="0.25">
      <c r="A16" s="9" t="s">
        <v>1</v>
      </c>
      <c r="B16" s="2" t="s">
        <v>2</v>
      </c>
      <c r="C16" s="10" t="s">
        <v>3</v>
      </c>
      <c r="D16" s="10" t="s">
        <v>4</v>
      </c>
      <c r="E16" s="11" t="s">
        <v>5</v>
      </c>
      <c r="F16" s="2" t="s">
        <v>6</v>
      </c>
      <c r="G16" s="10" t="s">
        <v>7</v>
      </c>
      <c r="H16" s="11" t="s">
        <v>8</v>
      </c>
      <c r="I16" s="2" t="s">
        <v>9</v>
      </c>
      <c r="J16" s="12" t="s">
        <v>10</v>
      </c>
    </row>
    <row r="17" spans="1:10" x14ac:dyDescent="0.2">
      <c r="A17" s="13"/>
      <c r="B17" s="14" t="s">
        <v>11</v>
      </c>
      <c r="C17" s="15"/>
      <c r="D17" s="15"/>
      <c r="E17" s="16"/>
      <c r="F17" s="14"/>
      <c r="G17" s="15"/>
      <c r="H17" s="16"/>
      <c r="I17" s="14"/>
      <c r="J17" s="17"/>
    </row>
    <row r="18" spans="1:10" x14ac:dyDescent="0.2">
      <c r="A18" s="18" t="s">
        <v>12</v>
      </c>
      <c r="B18" s="19">
        <v>19.2</v>
      </c>
      <c r="C18" s="20">
        <v>5.5</v>
      </c>
      <c r="D18" s="20">
        <v>0.06</v>
      </c>
      <c r="E18" s="21">
        <v>1</v>
      </c>
      <c r="F18" s="19">
        <v>1</v>
      </c>
      <c r="G18" s="20">
        <v>0.3</v>
      </c>
      <c r="H18" s="21">
        <v>4</v>
      </c>
      <c r="I18" s="19">
        <v>4</v>
      </c>
      <c r="J18" s="22">
        <v>0.8</v>
      </c>
    </row>
    <row r="21" spans="1:10" x14ac:dyDescent="0.2">
      <c r="A21" s="23" t="s">
        <v>13</v>
      </c>
      <c r="B21" s="24"/>
      <c r="C21" s="25"/>
      <c r="D21" s="24"/>
      <c r="E21" s="26"/>
    </row>
    <row r="22" spans="1:10" x14ac:dyDescent="0.2">
      <c r="A22" s="13"/>
      <c r="B22" s="14"/>
      <c r="C22" s="16"/>
      <c r="D22" s="14"/>
      <c r="E22" s="27"/>
    </row>
    <row r="23" spans="1:10" x14ac:dyDescent="0.2">
      <c r="A23" s="28" t="s">
        <v>14</v>
      </c>
      <c r="B23" s="29" t="s">
        <v>15</v>
      </c>
      <c r="C23" s="30" t="s">
        <v>16</v>
      </c>
      <c r="D23" s="29" t="s">
        <v>17</v>
      </c>
      <c r="E23" s="62" t="s">
        <v>47</v>
      </c>
    </row>
    <row r="24" spans="1:10" ht="15.75" thickBot="1" x14ac:dyDescent="0.25">
      <c r="A24" s="31"/>
      <c r="B24" s="32"/>
      <c r="C24" s="33"/>
      <c r="D24" s="32"/>
      <c r="E24" s="63"/>
    </row>
    <row r="25" spans="1:10" ht="15.75" thickBot="1" x14ac:dyDescent="0.25">
      <c r="A25" s="58">
        <v>150</v>
      </c>
      <c r="B25" s="57">
        <v>754</v>
      </c>
      <c r="C25" s="56">
        <v>5</v>
      </c>
      <c r="D25" s="61">
        <v>40</v>
      </c>
      <c r="E25" s="60"/>
    </row>
    <row r="26" spans="1:10" x14ac:dyDescent="0.2">
      <c r="A26" s="13"/>
      <c r="B26" s="14"/>
      <c r="C26" s="16"/>
      <c r="D26" s="14"/>
      <c r="E26" s="27"/>
    </row>
    <row r="27" spans="1:10" x14ac:dyDescent="0.2">
      <c r="A27" s="23"/>
      <c r="B27" s="24"/>
      <c r="C27" s="34" t="s">
        <v>18</v>
      </c>
      <c r="D27" s="14"/>
      <c r="E27" s="27" t="s">
        <v>48</v>
      </c>
    </row>
    <row r="28" spans="1:10" x14ac:dyDescent="0.2">
      <c r="A28" s="13" t="s">
        <v>19</v>
      </c>
      <c r="B28" s="35">
        <f>A25</f>
        <v>150</v>
      </c>
      <c r="C28" s="36">
        <f>B28-(B28/100*E18)-(B28/100*H18)</f>
        <v>142.5</v>
      </c>
      <c r="D28" s="35"/>
      <c r="E28" s="27"/>
    </row>
    <row r="29" spans="1:10" x14ac:dyDescent="0.2">
      <c r="A29" s="13" t="s">
        <v>20</v>
      </c>
      <c r="B29" s="35">
        <f>A25</f>
        <v>150</v>
      </c>
      <c r="C29" s="36">
        <f>B29-(B29/100*E18)-(B29/100*H18)</f>
        <v>142.5</v>
      </c>
      <c r="D29" s="14"/>
      <c r="E29" s="27">
        <f>E25-(E25/100*F18)-(E25/100*I18)</f>
        <v>0</v>
      </c>
    </row>
    <row r="30" spans="1:10" x14ac:dyDescent="0.2">
      <c r="A30" s="13" t="s">
        <v>21</v>
      </c>
      <c r="B30" s="35">
        <f>A25</f>
        <v>150</v>
      </c>
      <c r="C30" s="36">
        <f>B30-(B30/100*E18)-(B30/100*H18)</f>
        <v>142.5</v>
      </c>
      <c r="D30" s="14"/>
      <c r="E30" s="27"/>
    </row>
    <row r="31" spans="1:10" x14ac:dyDescent="0.2">
      <c r="A31" s="13" t="s">
        <v>22</v>
      </c>
      <c r="B31" s="35">
        <f>A25</f>
        <v>150</v>
      </c>
      <c r="C31" s="36">
        <f>B31-(B31/100*E18)-(B31/100*H18)</f>
        <v>142.5</v>
      </c>
      <c r="D31" s="15"/>
      <c r="E31" s="27" t="s">
        <v>49</v>
      </c>
    </row>
    <row r="32" spans="1:10" ht="15.75" thickBot="1" x14ac:dyDescent="0.25">
      <c r="A32" s="13" t="s">
        <v>23</v>
      </c>
      <c r="B32" s="35">
        <f>A25</f>
        <v>150</v>
      </c>
      <c r="C32" s="36">
        <f>B32-(B32/100*E18)-(B32/100*H18)</f>
        <v>142.5</v>
      </c>
      <c r="D32" s="14"/>
      <c r="E32" s="27"/>
    </row>
    <row r="33" spans="1:5" ht="15.75" thickBot="1" x14ac:dyDescent="0.25">
      <c r="A33" s="13" t="s">
        <v>24</v>
      </c>
      <c r="B33" s="35">
        <f>A25</f>
        <v>150</v>
      </c>
      <c r="C33" s="36">
        <f>B33-(B33/100*E18)-(B33/100*H18)</f>
        <v>142.5</v>
      </c>
      <c r="D33" s="14"/>
      <c r="E33" s="59"/>
    </row>
    <row r="34" spans="1:5" x14ac:dyDescent="0.2">
      <c r="A34" s="13" t="s">
        <v>25</v>
      </c>
      <c r="B34" s="35">
        <f>A25</f>
        <v>150</v>
      </c>
      <c r="C34" s="36">
        <f>B34-(B34/100*E18)-(B34/100*H18)</f>
        <v>142.5</v>
      </c>
      <c r="D34" s="14"/>
      <c r="E34" s="27"/>
    </row>
    <row r="35" spans="1:5" x14ac:dyDescent="0.2">
      <c r="A35" s="13" t="s">
        <v>26</v>
      </c>
      <c r="B35" s="35">
        <f>A25</f>
        <v>150</v>
      </c>
      <c r="C35" s="36">
        <f>B35-(B35/100*E18)-(B35/100*H18)</f>
        <v>142.5</v>
      </c>
      <c r="D35" s="14"/>
      <c r="E35" s="27"/>
    </row>
    <row r="36" spans="1:5" x14ac:dyDescent="0.2">
      <c r="A36" s="13" t="s">
        <v>27</v>
      </c>
      <c r="B36" s="35">
        <f>A25</f>
        <v>150</v>
      </c>
      <c r="C36" s="36">
        <f>B36-(B36/100*E18)-(B36/100*H18)</f>
        <v>142.5</v>
      </c>
      <c r="D36" s="14"/>
      <c r="E36" s="27"/>
    </row>
    <row r="37" spans="1:5" x14ac:dyDescent="0.2">
      <c r="A37" s="13" t="s">
        <v>28</v>
      </c>
      <c r="B37" s="35">
        <f>A25</f>
        <v>150</v>
      </c>
      <c r="C37" s="36">
        <f>B37-(B37/100*E18)-(B37/100*H18)</f>
        <v>142.5</v>
      </c>
      <c r="D37" s="14"/>
      <c r="E37" s="27"/>
    </row>
    <row r="38" spans="1:5" x14ac:dyDescent="0.2">
      <c r="A38" s="13" t="s">
        <v>29</v>
      </c>
      <c r="B38" s="35">
        <f>A25</f>
        <v>150</v>
      </c>
      <c r="C38" s="36">
        <f>B38-(B38/100*E18)-(B38/100*H18)</f>
        <v>142.5</v>
      </c>
      <c r="D38" s="14"/>
      <c r="E38" s="27"/>
    </row>
    <row r="39" spans="1:5" x14ac:dyDescent="0.2">
      <c r="A39" s="37" t="s">
        <v>30</v>
      </c>
      <c r="B39" s="38">
        <f>A25</f>
        <v>150</v>
      </c>
      <c r="C39" s="39">
        <f>B39-(B39/100*E18)-(B39/100*H18)</f>
        <v>142.5</v>
      </c>
      <c r="D39" s="14"/>
      <c r="E39" s="27"/>
    </row>
    <row r="40" spans="1:5" x14ac:dyDescent="0.2">
      <c r="A40" s="13"/>
      <c r="B40" s="14"/>
      <c r="C40" s="16"/>
      <c r="D40" s="14"/>
      <c r="E40" s="27"/>
    </row>
    <row r="41" spans="1:5" ht="15.75" x14ac:dyDescent="0.25">
      <c r="A41" s="23" t="s">
        <v>44</v>
      </c>
      <c r="B41" s="40">
        <f>SUM(B28:B39)</f>
        <v>1800</v>
      </c>
      <c r="C41" s="25">
        <f>SUM(C28:C39)</f>
        <v>1710</v>
      </c>
      <c r="D41" s="24" t="s">
        <v>31</v>
      </c>
      <c r="E41" s="26" t="s">
        <v>32</v>
      </c>
    </row>
    <row r="42" spans="1:5" x14ac:dyDescent="0.2">
      <c r="A42" s="13" t="s">
        <v>45</v>
      </c>
      <c r="B42" s="35">
        <f>B41+B25</f>
        <v>2554</v>
      </c>
      <c r="C42" s="16">
        <f>C41+(B25-(B25/100*H18)-(B25/100*E18))+(E29*E33)</f>
        <v>2426.3000000000002</v>
      </c>
      <c r="D42" s="35">
        <f>B42-C42</f>
        <v>127.69999999999982</v>
      </c>
      <c r="E42" s="41">
        <f>100/B42*D42</f>
        <v>4.9999999999999929</v>
      </c>
    </row>
    <row r="43" spans="1:5" x14ac:dyDescent="0.2">
      <c r="A43" s="13" t="s">
        <v>33</v>
      </c>
      <c r="B43" s="14"/>
      <c r="C43" s="16">
        <f>(C42-(B41/100*C18)-(B42/100*D18)-(C42/100*G18)-(C42/100*J18))-D42</f>
        <v>2171.3783000000003</v>
      </c>
      <c r="D43" s="14"/>
      <c r="E43" s="27"/>
    </row>
    <row r="44" spans="1:5" x14ac:dyDescent="0.2">
      <c r="D44" s="42"/>
      <c r="E44" s="27"/>
    </row>
    <row r="45" spans="1:5" x14ac:dyDescent="0.2">
      <c r="A45" s="13" t="s">
        <v>34</v>
      </c>
      <c r="B45" s="14"/>
      <c r="C45" s="16">
        <f>B42-C43</f>
        <v>382.62169999999969</v>
      </c>
      <c r="D45" s="14"/>
      <c r="E45" s="27"/>
    </row>
    <row r="46" spans="1:5" x14ac:dyDescent="0.2">
      <c r="A46" s="13" t="s">
        <v>35</v>
      </c>
      <c r="B46" s="14"/>
      <c r="C46" s="16">
        <f>B47-C43</f>
        <v>510.32169999999996</v>
      </c>
      <c r="D46" s="14"/>
      <c r="E46" s="27"/>
    </row>
    <row r="47" spans="1:5" x14ac:dyDescent="0.2">
      <c r="A47" s="13" t="s">
        <v>46</v>
      </c>
      <c r="B47" s="14">
        <f>B42*(1+C25/100)^1</f>
        <v>2681.7000000000003</v>
      </c>
      <c r="C47" s="16">
        <f>C43*(1+C25/100)^1</f>
        <v>2279.9472150000006</v>
      </c>
      <c r="D47" s="14"/>
      <c r="E47" s="27"/>
    </row>
    <row r="48" spans="1:5" x14ac:dyDescent="0.2">
      <c r="D48" s="14" t="s">
        <v>36</v>
      </c>
      <c r="E48" s="27"/>
    </row>
    <row r="49" spans="1:6" x14ac:dyDescent="0.2">
      <c r="A49" s="13" t="s">
        <v>37</v>
      </c>
      <c r="B49" s="35">
        <f>B42*D25</f>
        <v>102160</v>
      </c>
      <c r="C49" s="16">
        <f>C42*D25-((C45*D25))</f>
        <v>81747.132000000012</v>
      </c>
      <c r="D49" s="3">
        <f>B49-C49</f>
        <v>20412.867999999988</v>
      </c>
      <c r="E49" s="43">
        <f>100/B49*D49</f>
        <v>19.981272513703981</v>
      </c>
      <c r="F49" s="44" t="s">
        <v>38</v>
      </c>
    </row>
    <row r="50" spans="1:6" x14ac:dyDescent="0.2">
      <c r="A50" s="37" t="s">
        <v>39</v>
      </c>
      <c r="B50" s="4">
        <f>B49*(1+C25/100)^D25</f>
        <v>719205.24683065421</v>
      </c>
      <c r="C50" s="45">
        <f>C49*(1+C25/100)^D25</f>
        <v>575498.8865285638</v>
      </c>
      <c r="D50" s="5">
        <f>B50-C50</f>
        <v>143706.36030209041</v>
      </c>
      <c r="E50" s="46">
        <f>100/B50*D50</f>
        <v>19.981272513703985</v>
      </c>
      <c r="F50" s="47" t="s">
        <v>40</v>
      </c>
    </row>
    <row r="51" spans="1:6" x14ac:dyDescent="0.2">
      <c r="A51" s="13"/>
      <c r="B51" s="14"/>
      <c r="C51" s="16"/>
      <c r="D51" s="14"/>
      <c r="E51" s="27"/>
    </row>
    <row r="52" spans="1:6" x14ac:dyDescent="0.2">
      <c r="A52" s="13"/>
      <c r="B52" s="14"/>
      <c r="C52" s="16"/>
      <c r="D52" s="14"/>
      <c r="E52" s="27"/>
    </row>
    <row r="53" spans="1:6" x14ac:dyDescent="0.2">
      <c r="A53" s="13"/>
      <c r="B53" s="14"/>
      <c r="C53" s="16"/>
      <c r="D53" s="14"/>
      <c r="E53" s="27"/>
    </row>
    <row r="54" spans="1:6" x14ac:dyDescent="0.2">
      <c r="A54" s="13"/>
      <c r="B54" s="14"/>
      <c r="C54" s="16"/>
      <c r="D54" s="14"/>
      <c r="E54" s="27"/>
    </row>
    <row r="55" spans="1:6" x14ac:dyDescent="0.2">
      <c r="A55" s="23" t="s">
        <v>41</v>
      </c>
      <c r="B55" s="24" t="s">
        <v>42</v>
      </c>
      <c r="C55" s="26" t="s">
        <v>43</v>
      </c>
      <c r="D55" s="14"/>
      <c r="E55" s="27"/>
    </row>
    <row r="56" spans="1:6" x14ac:dyDescent="0.2">
      <c r="A56" s="13"/>
      <c r="B56" s="14"/>
      <c r="C56" s="27"/>
      <c r="D56" s="14"/>
      <c r="E56" s="27"/>
    </row>
    <row r="57" spans="1:6" x14ac:dyDescent="0.2">
      <c r="A57" s="48">
        <v>2056</v>
      </c>
      <c r="B57" s="49">
        <v>31.72</v>
      </c>
      <c r="C57" s="27">
        <f>C50/10000*B57</f>
        <v>1825.4824680686042</v>
      </c>
      <c r="D57" s="14"/>
      <c r="E57" s="27"/>
    </row>
    <row r="58" spans="1:6" x14ac:dyDescent="0.2">
      <c r="A58" s="48">
        <v>2060</v>
      </c>
      <c r="B58" s="49">
        <v>34.130000000000003</v>
      </c>
      <c r="C58" s="27">
        <f>C50/10000*B58</f>
        <v>1964.1776997219883</v>
      </c>
      <c r="D58" s="14"/>
      <c r="E58" s="27"/>
    </row>
    <row r="59" spans="1:6" x14ac:dyDescent="0.2">
      <c r="A59" s="48">
        <v>2065</v>
      </c>
      <c r="B59" s="49">
        <v>37.65</v>
      </c>
      <c r="C59" s="27">
        <f>C50/10000*B59</f>
        <v>2166.7533077800426</v>
      </c>
      <c r="D59" s="14"/>
      <c r="E59" s="27"/>
    </row>
    <row r="60" spans="1:6" x14ac:dyDescent="0.2">
      <c r="A60" s="50">
        <v>2069</v>
      </c>
      <c r="B60" s="51">
        <v>40.909999999999997</v>
      </c>
      <c r="C60" s="52">
        <f>C50/10000*B60</f>
        <v>2354.3659447883542</v>
      </c>
      <c r="D60" s="53"/>
      <c r="E60" s="52"/>
    </row>
    <row r="61" spans="1:6" x14ac:dyDescent="0.2">
      <c r="A61" s="54"/>
      <c r="B61" s="55"/>
    </row>
    <row r="62" spans="1:6" x14ac:dyDescent="0.2">
      <c r="A62" s="54"/>
      <c r="B62" s="55"/>
    </row>
    <row r="63" spans="1:6" x14ac:dyDescent="0.2">
      <c r="A63" s="54"/>
      <c r="B63" s="55"/>
    </row>
    <row r="64" spans="1:6" x14ac:dyDescent="0.2">
      <c r="A64" s="54"/>
      <c r="B64" s="55"/>
    </row>
    <row r="65" spans="1:2" s="8" customFormat="1" x14ac:dyDescent="0.2">
      <c r="A65" s="54"/>
      <c r="B65" s="55"/>
    </row>
    <row r="66" spans="1:2" s="8" customFormat="1" x14ac:dyDescent="0.2">
      <c r="A66" s="54"/>
      <c r="B66" s="55"/>
    </row>
    <row r="67" spans="1:2" s="8" customFormat="1" x14ac:dyDescent="0.2">
      <c r="A67" s="54"/>
      <c r="B67" s="55"/>
    </row>
    <row r="68" spans="1:2" s="8" customFormat="1" x14ac:dyDescent="0.2">
      <c r="A68" s="54"/>
      <c r="B68" s="55"/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</cp:lastModifiedBy>
  <dcterms:created xsi:type="dcterms:W3CDTF">2016-06-11T16:57:56Z</dcterms:created>
  <dcterms:modified xsi:type="dcterms:W3CDTF">2016-06-11T17:53:19Z</dcterms:modified>
</cp:coreProperties>
</file>